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980" windowHeight="11640" tabRatio="649" firstSheet="12" activeTab="13"/>
  </bookViews>
  <sheets>
    <sheet name="Présentation" sheetId="1" r:id="rId1"/>
    <sheet name="Fibres" sheetId="2" r:id="rId2"/>
    <sheet name="Flocages LDP SE" sheetId="3" r:id="rId3"/>
    <sheet name="Produits GPP" sheetId="4" r:id="rId4"/>
    <sheet name="Field Grass, Zeechium" sheetId="5" r:id="rId5"/>
    <sheet name="Lars op't Hof (1)" sheetId="6" r:id="rId6"/>
    <sheet name="Lars op't Hof (2)" sheetId="7" r:id="rId7"/>
    <sheet name="Lars op't Hof (3)" sheetId="8" r:id="rId8"/>
    <sheet name="Ballast, SD, Gr, Bi, TD" sheetId="9" r:id="rId9"/>
    <sheet name="Arbres blister" sheetId="10" r:id="rId10"/>
    <sheet name="Arbres blister (2)" sheetId="11" r:id="rId11"/>
    <sheet name="AO sachet" sheetId="12" r:id="rId12"/>
    <sheet name="Sapins" sheetId="13" r:id="rId13"/>
    <sheet name="Autres décors LDP" sheetId="14" r:id="rId14"/>
    <sheet name="Autres produits LDP" sheetId="15" r:id="rId15"/>
    <sheet name="Microrama et WWS" sheetId="16" r:id="rId16"/>
    <sheet name="AMF 87 kit" sheetId="17" r:id="rId17"/>
    <sheet name="AMF 87 divers" sheetId="18" r:id="rId18"/>
    <sheet name="Autres marques" sheetId="19" r:id="rId19"/>
    <sheet name="Global" sheetId="20" r:id="rId20"/>
    <sheet name="Poste et ristourne" sheetId="21" r:id="rId21"/>
    <sheet name="Prix" sheetId="22" r:id="rId22"/>
    <sheet name="Feuil1" sheetId="23" r:id="rId23"/>
    <sheet name="Feuil2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<sst xmlns="http://schemas.openxmlformats.org/spreadsheetml/2006/main" count="2679" uniqueCount="1496">
  <si>
    <t>Article</t>
  </si>
  <si>
    <t>Réf.</t>
  </si>
  <si>
    <t>Prix</t>
  </si>
  <si>
    <t>Qté</t>
  </si>
  <si>
    <t xml:space="preserve">Assortiment Fleuri  </t>
  </si>
  <si>
    <t>6 couleurs</t>
  </si>
  <si>
    <t>Feuilles</t>
  </si>
  <si>
    <t>en pot</t>
  </si>
  <si>
    <t>en sachet</t>
  </si>
  <si>
    <t>Fibres</t>
  </si>
  <si>
    <t>Arbres</t>
  </si>
  <si>
    <t>Feuillus   8cm</t>
  </si>
  <si>
    <t>Feuillus 10cm</t>
  </si>
  <si>
    <t>Pommiers 5,5cm</t>
  </si>
  <si>
    <t>Peupliers 18cm</t>
  </si>
  <si>
    <t xml:space="preserve">Terre à décor </t>
  </si>
  <si>
    <t>le pot</t>
  </si>
  <si>
    <t>TD 1 à 20</t>
  </si>
  <si>
    <t>le pack de 20</t>
  </si>
  <si>
    <t xml:space="preserve">Sable à décor </t>
  </si>
  <si>
    <t>Ballast</t>
  </si>
  <si>
    <t>pot 1 litre</t>
  </si>
  <si>
    <t>pot 385 ml</t>
  </si>
  <si>
    <t>Nom - Prénom</t>
  </si>
  <si>
    <t>Adresse</t>
  </si>
  <si>
    <t xml:space="preserve">BON DE COMMANDE </t>
  </si>
  <si>
    <t>Le Décor Principalement</t>
  </si>
  <si>
    <t>TOTAL à payer =</t>
  </si>
  <si>
    <t>port  +</t>
  </si>
  <si>
    <t>Frais La Poste</t>
  </si>
  <si>
    <t>Colissimo</t>
  </si>
  <si>
    <t>à</t>
  </si>
  <si>
    <t>de</t>
  </si>
  <si>
    <t>Poids</t>
  </si>
  <si>
    <t>pas de ristourne si &lt; 100 €</t>
  </si>
  <si>
    <t>Pays</t>
  </si>
  <si>
    <t>FAF</t>
  </si>
  <si>
    <t>AFE 8</t>
  </si>
  <si>
    <t>AFE 10</t>
  </si>
  <si>
    <t>APO 5</t>
  </si>
  <si>
    <t>APE 18</t>
  </si>
  <si>
    <t>Palmier 16 cm</t>
  </si>
  <si>
    <t>Palmier 22 cm</t>
  </si>
  <si>
    <t>TD pack</t>
  </si>
  <si>
    <t>Fibres pot</t>
  </si>
  <si>
    <t>Fibres sachet</t>
  </si>
  <si>
    <t>Terre à décor</t>
  </si>
  <si>
    <t>Sable à décor</t>
  </si>
  <si>
    <t>Bonjour, vous venez de télécharger ce bon de commande.</t>
  </si>
  <si>
    <t>couleur</t>
  </si>
  <si>
    <t>échelle</t>
  </si>
  <si>
    <t>conditionnement</t>
  </si>
  <si>
    <t>Ballast :</t>
  </si>
  <si>
    <t>Fibres :</t>
  </si>
  <si>
    <t>taille</t>
  </si>
  <si>
    <t>Terre à décor :</t>
  </si>
  <si>
    <t>nombre articles</t>
  </si>
  <si>
    <t>poids du colis</t>
  </si>
  <si>
    <t>prix du port</t>
  </si>
  <si>
    <t>ristourne éventuelle</t>
  </si>
  <si>
    <t>M. LECLERC Daniel</t>
  </si>
  <si>
    <t>1, rue de Mémont</t>
  </si>
  <si>
    <t>60660  MAYSEL</t>
  </si>
  <si>
    <t>France</t>
  </si>
  <si>
    <t xml:space="preserve">Voilà, ce n'est pas si terrible. </t>
  </si>
  <si>
    <t>Après plusieurs commandes, cela ira tout seul !!</t>
  </si>
  <si>
    <t>SD 01</t>
  </si>
  <si>
    <t>TD 01</t>
  </si>
  <si>
    <t>TD 02</t>
  </si>
  <si>
    <t>TD 03</t>
  </si>
  <si>
    <t>TD 04</t>
  </si>
  <si>
    <t>TD 05</t>
  </si>
  <si>
    <t>TD 06</t>
  </si>
  <si>
    <t>TD 07</t>
  </si>
  <si>
    <t>TD 08</t>
  </si>
  <si>
    <t>TD 09</t>
  </si>
  <si>
    <t>TD 10</t>
  </si>
  <si>
    <t>TD 11</t>
  </si>
  <si>
    <t>TD 12</t>
  </si>
  <si>
    <t>TD 13</t>
  </si>
  <si>
    <t>TD 14</t>
  </si>
  <si>
    <t>TD 15</t>
  </si>
  <si>
    <t>TD 16</t>
  </si>
  <si>
    <t>TD 17</t>
  </si>
  <si>
    <t>TD 18</t>
  </si>
  <si>
    <t>TD 19</t>
  </si>
  <si>
    <t>TD 20</t>
  </si>
  <si>
    <t>SD 02</t>
  </si>
  <si>
    <t>SD 03</t>
  </si>
  <si>
    <t>SD 04</t>
  </si>
  <si>
    <t>SD 05</t>
  </si>
  <si>
    <t>SD 06</t>
  </si>
  <si>
    <t>SD 07</t>
  </si>
  <si>
    <t>SD 08</t>
  </si>
  <si>
    <t>SD 09</t>
  </si>
  <si>
    <t>SD 10</t>
  </si>
  <si>
    <t>SD 11</t>
  </si>
  <si>
    <t>SD 12</t>
  </si>
  <si>
    <t>SD 13</t>
  </si>
  <si>
    <t>2 mm</t>
  </si>
  <si>
    <t>6 mm</t>
  </si>
  <si>
    <t>Quantité</t>
  </si>
  <si>
    <t>pot</t>
  </si>
  <si>
    <t>sachet</t>
  </si>
  <si>
    <t xml:space="preserve">     Quantité</t>
  </si>
  <si>
    <t>gris clair</t>
  </si>
  <si>
    <t>gris foncé</t>
  </si>
  <si>
    <t>rose</t>
  </si>
  <si>
    <t>beige foncé</t>
  </si>
  <si>
    <t>gris</t>
  </si>
  <si>
    <t>1000ml</t>
  </si>
  <si>
    <t>385ml</t>
  </si>
  <si>
    <t>échelle O (Zéro)</t>
  </si>
  <si>
    <t xml:space="preserve">      échelle N</t>
  </si>
  <si>
    <t xml:space="preserve">    échelle HO</t>
  </si>
  <si>
    <t>éch. 1/72 - 1/76</t>
  </si>
  <si>
    <t>éch. 1/32 -1/35</t>
  </si>
  <si>
    <t>Mix vert prairie</t>
  </si>
  <si>
    <t>Mix vert printemps</t>
  </si>
  <si>
    <t>Printemps</t>
  </si>
  <si>
    <t>Eté</t>
  </si>
  <si>
    <t>Chaume</t>
  </si>
  <si>
    <t>Herbe brulée</t>
  </si>
  <si>
    <t>Fin d'été</t>
  </si>
  <si>
    <t>x</t>
  </si>
  <si>
    <t>Blanc</t>
  </si>
  <si>
    <t>Vert Clair</t>
  </si>
  <si>
    <t>Vert de Mai</t>
  </si>
  <si>
    <t>Vert Moyen</t>
  </si>
  <si>
    <t>Vert Mousse</t>
  </si>
  <si>
    <t>Vert Pature</t>
  </si>
  <si>
    <t>Vert Jardin</t>
  </si>
  <si>
    <t>Vert Menthe</t>
  </si>
  <si>
    <t>Vert Foncé</t>
  </si>
  <si>
    <t>Vert Tendre</t>
  </si>
  <si>
    <t>Vert d'Eau</t>
  </si>
  <si>
    <t>Olive</t>
  </si>
  <si>
    <t>Herbe Jaunie</t>
  </si>
  <si>
    <t>Ocre Clair</t>
  </si>
  <si>
    <t>Ocre Foncé</t>
  </si>
  <si>
    <t>Jaune d'Automne</t>
  </si>
  <si>
    <t>Orange d'Automne</t>
  </si>
  <si>
    <t>Brun d'Automne</t>
  </si>
  <si>
    <t>Rouge d'Automne</t>
  </si>
  <si>
    <t>Vert d'Automne</t>
  </si>
  <si>
    <t>Mix d'Automne</t>
  </si>
  <si>
    <t>(réservé)</t>
  </si>
  <si>
    <t xml:space="preserve">     Nombre de sachets =</t>
  </si>
  <si>
    <t>Vert Olive</t>
  </si>
  <si>
    <t>Flocage Mousse</t>
  </si>
  <si>
    <t>réf.</t>
  </si>
  <si>
    <t>Ballast, Sable et Terre</t>
  </si>
  <si>
    <t>Clair</t>
  </si>
  <si>
    <t>Rouille</t>
  </si>
  <si>
    <t>Marron</t>
  </si>
  <si>
    <t>Ocre jaune clair</t>
  </si>
  <si>
    <t>Ocre jaune moyen</t>
  </si>
  <si>
    <t>Ocre jaune foncé</t>
  </si>
  <si>
    <t>Gris</t>
  </si>
  <si>
    <t>Moucheté clair</t>
  </si>
  <si>
    <t>Moucheté foncé</t>
  </si>
  <si>
    <t>Rose</t>
  </si>
  <si>
    <t>Piste</t>
  </si>
  <si>
    <t>Terre</t>
  </si>
  <si>
    <t>Total  pot terre à décor  =</t>
  </si>
  <si>
    <t>Tout d'abord, après avoir lu ceci, vous cliquerez sur les pages correspondantes</t>
  </si>
  <si>
    <t>aux produits concernées, reprises globalement par thèmes :</t>
  </si>
  <si>
    <t>type</t>
  </si>
  <si>
    <t>Vous mettrez moins de temps à remplir votre commande que je n'en ai mis créer ce formulaire !</t>
  </si>
  <si>
    <t xml:space="preserve">Une fois ces pages remplies, vous passez sur la page </t>
  </si>
  <si>
    <t>Global .</t>
  </si>
  <si>
    <t>pack =</t>
  </si>
  <si>
    <t>Feuillus 18cm clair</t>
  </si>
  <si>
    <t>AFE 18 c</t>
  </si>
  <si>
    <t>Feuillus 18cm foncé</t>
  </si>
  <si>
    <t>AFE 18 f</t>
  </si>
  <si>
    <t>Tilleul 10 cm</t>
  </si>
  <si>
    <t>ATI 10</t>
  </si>
  <si>
    <t>Feuillus 13cm foncé</t>
  </si>
  <si>
    <t>AFE 13 c</t>
  </si>
  <si>
    <t>AFE 13 f</t>
  </si>
  <si>
    <t>Type</t>
  </si>
  <si>
    <t>Taille</t>
  </si>
  <si>
    <t>Référence</t>
  </si>
  <si>
    <t>8 cm</t>
  </si>
  <si>
    <t>10 cm</t>
  </si>
  <si>
    <t>13 cm</t>
  </si>
  <si>
    <t>18 cm</t>
  </si>
  <si>
    <t>16 cm</t>
  </si>
  <si>
    <t>22 cm</t>
  </si>
  <si>
    <t>5,5 cm</t>
  </si>
  <si>
    <t>Par</t>
  </si>
  <si>
    <t>Feuillus 13cm clair</t>
  </si>
  <si>
    <t>pot 385 ml =</t>
  </si>
  <si>
    <t>pot 1 litre =</t>
  </si>
  <si>
    <t xml:space="preserve">   Ballast</t>
  </si>
  <si>
    <t>prix</t>
  </si>
  <si>
    <t>Total achat pour cette page =</t>
  </si>
  <si>
    <t>Page</t>
  </si>
  <si>
    <t>Nombre total de blister d'arbres  =</t>
  </si>
  <si>
    <t>Poids des articles de cette page =</t>
  </si>
  <si>
    <t>Poids du</t>
  </si>
  <si>
    <t>produit</t>
  </si>
  <si>
    <t>Poids selon</t>
  </si>
  <si>
    <t>commande</t>
  </si>
  <si>
    <t>Globalité de la page 4</t>
  </si>
  <si>
    <t>Globalité de la page 3</t>
  </si>
  <si>
    <t>Tout le reste se fait automatiquement en remplissant les autres pages.</t>
  </si>
  <si>
    <t>Sienne naturelle</t>
  </si>
  <si>
    <t>Sienne calcinée</t>
  </si>
  <si>
    <t>Ombre calcinée</t>
  </si>
  <si>
    <t>Ombre naturelle</t>
  </si>
  <si>
    <t>Ocre rouge</t>
  </si>
  <si>
    <t>Ocre jaune</t>
  </si>
  <si>
    <t>Ocre havane</t>
  </si>
  <si>
    <t>Jaune de Mexico</t>
  </si>
  <si>
    <t>Brun Van Dyck</t>
  </si>
  <si>
    <t>Vert foncé</t>
  </si>
  <si>
    <t>Noir minéral</t>
  </si>
  <si>
    <t>Gris foncé</t>
  </si>
  <si>
    <t>Vert clair</t>
  </si>
  <si>
    <t>Rouge porto</t>
  </si>
  <si>
    <t>Gris clair</t>
  </si>
  <si>
    <t>Ardoise</t>
  </si>
  <si>
    <t>Sahara</t>
  </si>
  <si>
    <t>Poussière</t>
  </si>
  <si>
    <t>soit</t>
  </si>
  <si>
    <t xml:space="preserve">soit </t>
  </si>
  <si>
    <t>Sachet =</t>
  </si>
  <si>
    <t>le pack</t>
  </si>
  <si>
    <t xml:space="preserve">  à</t>
  </si>
  <si>
    <t>Prix pot</t>
  </si>
  <si>
    <t>Le tableur a déjà fait le calcul de :</t>
  </si>
  <si>
    <t xml:space="preserve">italique </t>
  </si>
  <si>
    <t>sur chaque page.</t>
  </si>
  <si>
    <r>
      <t xml:space="preserve">     Le prix de chaque article est repris en </t>
    </r>
  </si>
  <si>
    <t>Complément adresse</t>
  </si>
  <si>
    <t>Soufflets</t>
  </si>
  <si>
    <r>
      <t xml:space="preserve">Bon de commande </t>
    </r>
    <r>
      <rPr>
        <sz val="11"/>
        <rFont val="Arial"/>
        <family val="2"/>
      </rPr>
      <t>page 4</t>
    </r>
  </si>
  <si>
    <t>Ville</t>
  </si>
  <si>
    <t>Code postal</t>
  </si>
  <si>
    <t>Voir CGV, tarifs postaux non valables hors de France, DomTom et Monaco</t>
  </si>
  <si>
    <t>gr</t>
  </si>
  <si>
    <t>nom et adresse.</t>
  </si>
  <si>
    <t>Total des produits =</t>
  </si>
  <si>
    <t>Votre choix</t>
  </si>
  <si>
    <t>pot 1 l</t>
  </si>
  <si>
    <t>Nbre</t>
  </si>
  <si>
    <t>Sur cette page, vous ne devez remplir ci-dessous que vos</t>
  </si>
  <si>
    <t>Bon de commande global</t>
  </si>
  <si>
    <t>Nombre d' articles de votre commande =</t>
  </si>
  <si>
    <t>tube</t>
  </si>
  <si>
    <t>gel</t>
  </si>
  <si>
    <t>durcisseur</t>
  </si>
  <si>
    <t>lot</t>
  </si>
  <si>
    <t>Voilà la procédure à suivre, ce n'est pas bien compliqué si vous connaissez un peu Excel.</t>
  </si>
  <si>
    <t>Sinon, chercher une version papier sur le site.</t>
  </si>
  <si>
    <t>Sable :</t>
  </si>
  <si>
    <t>Selon vos sélections sur ces pages intermédiaires, les quantités choisies apparaitront automatiquement sur le Global.</t>
  </si>
  <si>
    <t>Articles</t>
  </si>
  <si>
    <t>Colle 21</t>
  </si>
  <si>
    <t>Poids des articles sur cette page =</t>
  </si>
  <si>
    <t>Nombre d'articles sur cette page =</t>
  </si>
  <si>
    <t>Total achat sur sur cette page =</t>
  </si>
  <si>
    <t>Eau</t>
  </si>
  <si>
    <t>calme</t>
  </si>
  <si>
    <t>tumultueuse</t>
  </si>
  <si>
    <t>Zeechium</t>
  </si>
  <si>
    <t>petite boite</t>
  </si>
  <si>
    <t>grosse boite</t>
  </si>
  <si>
    <t>moyenne</t>
  </si>
  <si>
    <t>EAC</t>
  </si>
  <si>
    <t>EAT</t>
  </si>
  <si>
    <t>FE 01 à 04</t>
  </si>
  <si>
    <t>en vigueur</t>
  </si>
  <si>
    <t>=</t>
  </si>
  <si>
    <t>ou pack</t>
  </si>
  <si>
    <t>Page verrouillée, usage réservé à LDP.</t>
  </si>
  <si>
    <t>non disponible</t>
  </si>
  <si>
    <t>ledecorprincipalement@gmail.com</t>
  </si>
  <si>
    <t>Vous enregistrez alors votre commande et renommer votre fichier avec vos initiales.</t>
  </si>
  <si>
    <t>Vous pouvez  alors me l'envoyer par mail :</t>
  </si>
  <si>
    <t>Vous rédigez votre chèque à l'ordre de :</t>
  </si>
  <si>
    <t>et envoyez tout cela à :</t>
  </si>
  <si>
    <t>approximatif</t>
  </si>
  <si>
    <t>poids en gr =</t>
  </si>
  <si>
    <t>poids</t>
  </si>
  <si>
    <t>total pot</t>
  </si>
  <si>
    <t>total sac.</t>
  </si>
  <si>
    <t>poids sable =</t>
  </si>
  <si>
    <t>poids pack =  , total pack</t>
  </si>
  <si>
    <t>Poids pot ballast 1 l =</t>
  </si>
  <si>
    <t>Poids pot ballast 385ml =</t>
  </si>
  <si>
    <t>Total poids ballast 1 l =</t>
  </si>
  <si>
    <t>Total poids ballast 385 ml =</t>
  </si>
  <si>
    <t>total sable =</t>
  </si>
  <si>
    <t>Produits</t>
  </si>
  <si>
    <t>Globalité de la page 1</t>
  </si>
  <si>
    <t>Globalité de la page 2</t>
  </si>
  <si>
    <t>Récapitulatif des articles par page</t>
  </si>
  <si>
    <t>Nombre</t>
  </si>
  <si>
    <t>Forfait emballage =</t>
  </si>
  <si>
    <t>Poids de votre commande =</t>
  </si>
  <si>
    <t>Pour le suivi des commandes par mail, merci d'imprimer et joindre cette page avec le chèque de règlement.</t>
  </si>
  <si>
    <t>00</t>
  </si>
  <si>
    <t>Adresse mail (facultatif) :</t>
  </si>
  <si>
    <t>SD 14</t>
  </si>
  <si>
    <r>
      <t xml:space="preserve">Noir </t>
    </r>
    <r>
      <rPr>
        <sz val="8"/>
        <rFont val="Arial"/>
        <family val="2"/>
      </rPr>
      <t>(crasse industrielle)</t>
    </r>
  </si>
  <si>
    <t>Feuillus 13cm moyen</t>
  </si>
  <si>
    <t>AFE 13 m</t>
  </si>
  <si>
    <t xml:space="preserve">Arbres d'ornement </t>
  </si>
  <si>
    <t>de 10 à 23 mm</t>
  </si>
  <si>
    <t>de 30 et 40 mm</t>
  </si>
  <si>
    <t>de 55 mm</t>
  </si>
  <si>
    <t>cyprès toutes tailles</t>
  </si>
  <si>
    <t>Saules pleureurs 5/7</t>
  </si>
  <si>
    <t>Saules pleureurs</t>
  </si>
  <si>
    <t>Arbres d'ornement</t>
  </si>
  <si>
    <t>de 16 à 150 mm</t>
  </si>
  <si>
    <t>SD 1 à 14</t>
  </si>
  <si>
    <t>10 mm</t>
  </si>
  <si>
    <t>moyen</t>
  </si>
  <si>
    <t>foncé</t>
  </si>
  <si>
    <t>clair</t>
  </si>
  <si>
    <t>Arbre boule</t>
  </si>
  <si>
    <t>16 mm</t>
  </si>
  <si>
    <t>19 mm</t>
  </si>
  <si>
    <t>23 mm</t>
  </si>
  <si>
    <t>30 mm</t>
  </si>
  <si>
    <t>40 mm</t>
  </si>
  <si>
    <t>55 mm</t>
  </si>
  <si>
    <t>80 mm</t>
  </si>
  <si>
    <t>Sachet de 3</t>
  </si>
  <si>
    <t>Conifère</t>
  </si>
  <si>
    <t>Cyprès</t>
  </si>
  <si>
    <t>Epicéa</t>
  </si>
  <si>
    <t>Peuplier</t>
  </si>
  <si>
    <t>70 mm</t>
  </si>
  <si>
    <t>105 mm</t>
  </si>
  <si>
    <t>90 mm</t>
  </si>
  <si>
    <t>135 mm</t>
  </si>
  <si>
    <t>150 mm</t>
  </si>
  <si>
    <t>Indiquez les quantités dans les cases vertes</t>
  </si>
  <si>
    <t>par taille</t>
  </si>
  <si>
    <t>Sachet de 9</t>
  </si>
  <si>
    <t>5,5 et 7,5 cm</t>
  </si>
  <si>
    <t>7,5 cm</t>
  </si>
  <si>
    <t>1+1</t>
  </si>
  <si>
    <t>Saules pleureurs 5,5 cm</t>
  </si>
  <si>
    <t>Saules pleureurs 7,5 cm</t>
  </si>
  <si>
    <t>Prix par</t>
  </si>
  <si>
    <t>Prix des articles de cette page =</t>
  </si>
  <si>
    <t>Nombre total de sachets d'arbres d'ornement =</t>
  </si>
  <si>
    <t>3bis</t>
  </si>
  <si>
    <t>sachet de 3</t>
  </si>
  <si>
    <t>Blister</t>
  </si>
  <si>
    <t>sachet de 9</t>
  </si>
  <si>
    <t>Cyprès toutes tailles</t>
  </si>
  <si>
    <t>12 mm</t>
  </si>
  <si>
    <t>Début</t>
  </si>
  <si>
    <t>était par 3, maintenant par 4</t>
  </si>
  <si>
    <t>Saules pleureurs 10 cm</t>
  </si>
  <si>
    <t>de 55 à 80 mm</t>
  </si>
  <si>
    <t>de 80 à 105 mm</t>
  </si>
  <si>
    <t>Tamis</t>
  </si>
  <si>
    <t>TAM</t>
  </si>
  <si>
    <t>Saule pleureur</t>
  </si>
  <si>
    <t>7,5 et 10 cm</t>
  </si>
  <si>
    <t>Saules pleureurs 7/10cm</t>
  </si>
  <si>
    <t>Saule pleureur 13,5 cm</t>
  </si>
  <si>
    <t>Saule pleureur 15 cm</t>
  </si>
  <si>
    <t>13,5 cm</t>
  </si>
  <si>
    <t>15 cm</t>
  </si>
  <si>
    <t>sous blister</t>
  </si>
  <si>
    <t>Arbres blister</t>
  </si>
  <si>
    <t>Bitume</t>
  </si>
  <si>
    <t>BICL</t>
  </si>
  <si>
    <t>Foncé</t>
  </si>
  <si>
    <t>Vieille route</t>
  </si>
  <si>
    <t>BIFO</t>
  </si>
  <si>
    <t>BIRO</t>
  </si>
  <si>
    <t>BIVR</t>
  </si>
  <si>
    <t xml:space="preserve">Gris </t>
  </si>
  <si>
    <t>Beige foncé</t>
  </si>
  <si>
    <t>Gravillons</t>
  </si>
  <si>
    <t>Total Gravillons =</t>
  </si>
  <si>
    <t xml:space="preserve"> Total des achats de cette page =</t>
  </si>
  <si>
    <t>3 ter</t>
  </si>
  <si>
    <t>blister</t>
  </si>
  <si>
    <t>Sapins</t>
  </si>
  <si>
    <t>toutes tailles</t>
  </si>
  <si>
    <t>sapin Jordan</t>
  </si>
  <si>
    <t>28 cm</t>
  </si>
  <si>
    <t>30 cm</t>
  </si>
  <si>
    <t>Total Bitume =</t>
  </si>
  <si>
    <t>Total Sable à décor =</t>
  </si>
  <si>
    <t>total gravillons =</t>
  </si>
  <si>
    <t>total bitume =</t>
  </si>
  <si>
    <t>sapins de 3 et 4 cm</t>
  </si>
  <si>
    <t>sapins de 3, 4 et 6 cm</t>
  </si>
  <si>
    <t>sapins de 6 cm</t>
  </si>
  <si>
    <t>sapins de 8 cm</t>
  </si>
  <si>
    <t>sapins de 12 et 14 cm</t>
  </si>
  <si>
    <t>sapins de 16 cm</t>
  </si>
  <si>
    <t>sapins de 20 cm</t>
  </si>
  <si>
    <t xml:space="preserve">     et vous indique le Prix à payer.</t>
  </si>
  <si>
    <t>Gravillons :</t>
  </si>
  <si>
    <t>Bitume :</t>
  </si>
  <si>
    <t xml:space="preserve">Arbres (blister) : </t>
  </si>
  <si>
    <t>AO (sachet) :</t>
  </si>
  <si>
    <t>Sapins :</t>
  </si>
  <si>
    <t>Sapins Jordan grande taille</t>
  </si>
  <si>
    <t>Sapin de 28 cm</t>
  </si>
  <si>
    <t>SAJ 85 F</t>
  </si>
  <si>
    <t>SAJ 86 F</t>
  </si>
  <si>
    <t>Sapin de 30 cm</t>
  </si>
  <si>
    <t>SAJ 85 L</t>
  </si>
  <si>
    <t>SAJ 86 L</t>
  </si>
  <si>
    <t>Sapin de 35 cm</t>
  </si>
  <si>
    <t>SAJ 87 L</t>
  </si>
  <si>
    <t>emballage sachet d'origine</t>
  </si>
  <si>
    <t>par article</t>
  </si>
  <si>
    <r>
      <t xml:space="preserve">Sapins </t>
    </r>
    <r>
      <rPr>
        <b/>
        <i/>
        <sz val="16"/>
        <rFont val="Monotype Corsiva"/>
        <family val="4"/>
      </rPr>
      <t>LDP</t>
    </r>
  </si>
  <si>
    <t>lot idem + éponge magique</t>
  </si>
  <si>
    <t>lot + éponge magique</t>
  </si>
  <si>
    <t>SAP03/04</t>
  </si>
  <si>
    <t>SAP0346</t>
  </si>
  <si>
    <t>SAP06</t>
  </si>
  <si>
    <t>SAP08</t>
  </si>
  <si>
    <t>SAP12/14</t>
  </si>
  <si>
    <t>SAP16</t>
  </si>
  <si>
    <t>SAP20</t>
  </si>
  <si>
    <t>ASP 05</t>
  </si>
  <si>
    <t>ASP 05+07</t>
  </si>
  <si>
    <t>ASP 07</t>
  </si>
  <si>
    <t>ASP 07+10</t>
  </si>
  <si>
    <t>ASP 10</t>
  </si>
  <si>
    <t>ASP 135</t>
  </si>
  <si>
    <t>ASP 150</t>
  </si>
  <si>
    <t>gabarit pose ballast Décapod</t>
  </si>
  <si>
    <t>4 mm</t>
  </si>
  <si>
    <t>Herbe brûlée</t>
  </si>
  <si>
    <t>Applicateur statique</t>
  </si>
  <si>
    <t>Puissance</t>
  </si>
  <si>
    <t>RTS Greenkeeper</t>
  </si>
  <si>
    <t>15 kV</t>
  </si>
  <si>
    <t>25 kV</t>
  </si>
  <si>
    <t>35 kV</t>
  </si>
  <si>
    <t>Achat</t>
  </si>
  <si>
    <t>Nouveautés 2017</t>
  </si>
  <si>
    <t>Fibres couleurs nouvelles</t>
  </si>
  <si>
    <t>Nbre de sachets par taille =</t>
  </si>
  <si>
    <t>Bon de commande</t>
  </si>
  <si>
    <t xml:space="preserve"> page 1</t>
  </si>
  <si>
    <t>Nbre de pots par taille =</t>
  </si>
  <si>
    <t>poids =</t>
  </si>
  <si>
    <t>sous total =</t>
  </si>
  <si>
    <t>RTS Grenkeeper 25 kV</t>
  </si>
  <si>
    <t>RTS Grenkeeper 35 kV</t>
  </si>
  <si>
    <t>Nombre de produits sur cette page =</t>
  </si>
  <si>
    <t>Total des articles de cette page =</t>
  </si>
  <si>
    <t>Poids des produits de cette page =</t>
  </si>
  <si>
    <t>1 bis</t>
  </si>
  <si>
    <t>Ballast, Sable, Gravillons, Bitume et Terre à décor</t>
  </si>
  <si>
    <t>BIGR</t>
  </si>
  <si>
    <t>Z 01</t>
  </si>
  <si>
    <t>Z 02</t>
  </si>
  <si>
    <t>Z 03</t>
  </si>
  <si>
    <t>Z 09</t>
  </si>
  <si>
    <t>grosses têtes</t>
  </si>
  <si>
    <t>55 kV</t>
  </si>
  <si>
    <t>RTS Grenkeeper 55 kV</t>
  </si>
  <si>
    <t>WWS Precision</t>
  </si>
  <si>
    <t>WWS Box</t>
  </si>
  <si>
    <t>WWS coffret de 3</t>
  </si>
  <si>
    <t>WWS Pro Grass carton</t>
  </si>
  <si>
    <t>WWS Pro Grass coffret</t>
  </si>
  <si>
    <t>WWS Micro carton</t>
  </si>
  <si>
    <t>WWS coffret vide</t>
  </si>
  <si>
    <t>Têtes additionnelles PRO</t>
  </si>
  <si>
    <t>Sous bois</t>
  </si>
  <si>
    <t>SD 16</t>
  </si>
  <si>
    <t>SD 15</t>
  </si>
  <si>
    <t>sapins de 12 cm</t>
  </si>
  <si>
    <t>sapins de 14 cm</t>
  </si>
  <si>
    <t>SAP12</t>
  </si>
  <si>
    <t>SAP14</t>
  </si>
  <si>
    <t>Divers</t>
  </si>
  <si>
    <t>Produits    MICRORAMA</t>
  </si>
  <si>
    <t>Produits      WWS</t>
  </si>
  <si>
    <t>Microrama</t>
  </si>
  <si>
    <t>carton</t>
  </si>
  <si>
    <t>coffret</t>
  </si>
  <si>
    <t>sachet de 2</t>
  </si>
  <si>
    <t>Les RTS n'existent qu'en conditionnement carton.</t>
  </si>
  <si>
    <t>3 de 15kV</t>
  </si>
  <si>
    <t>Spray et colle</t>
  </si>
  <si>
    <t>Colle en spray</t>
  </si>
  <si>
    <t>Colle en pulvérisateur</t>
  </si>
  <si>
    <t>contenance</t>
  </si>
  <si>
    <t>Microrama et WWS</t>
  </si>
  <si>
    <t>(jaune "citron" à venir)</t>
  </si>
  <si>
    <t>épuisé</t>
  </si>
  <si>
    <t>Les applicateurs sont sur feuille "Microrama et WWS".</t>
  </si>
  <si>
    <t>Ainsi que les sprays et colles pour fibres et flocage.</t>
  </si>
  <si>
    <t>WWS</t>
  </si>
  <si>
    <t>WWS Micro</t>
  </si>
  <si>
    <t>500 ml</t>
  </si>
  <si>
    <t>WWS Pro</t>
  </si>
  <si>
    <t>400 ml</t>
  </si>
  <si>
    <t>L'ex gamme GPP ne sera pas reprise.</t>
  </si>
  <si>
    <r>
      <t xml:space="preserve">Bon de commande </t>
    </r>
    <r>
      <rPr>
        <sz val="11"/>
        <rFont val="Arial"/>
        <family val="2"/>
      </rPr>
      <t>page 5</t>
    </r>
  </si>
  <si>
    <t>Autres marques</t>
  </si>
  <si>
    <t>Décapod</t>
  </si>
  <si>
    <t>Gabarit ballastage HO</t>
  </si>
  <si>
    <t>Autres produits LDP</t>
  </si>
  <si>
    <t>Mousse d' Islande</t>
  </si>
  <si>
    <t>Globalité de la page 5</t>
  </si>
  <si>
    <t>Total produits WWS =</t>
  </si>
  <si>
    <t>Somme des produits WWS =</t>
  </si>
  <si>
    <t>g</t>
  </si>
  <si>
    <t>passages planchéiés</t>
  </si>
  <si>
    <t>Passage planchéié</t>
  </si>
  <si>
    <t>Chargement baché N</t>
  </si>
  <si>
    <t>Chargement baché HO</t>
  </si>
  <si>
    <t>Chargement baché O</t>
  </si>
  <si>
    <t>CB N 01</t>
  </si>
  <si>
    <t>CB N 02</t>
  </si>
  <si>
    <t>CB HO 01</t>
  </si>
  <si>
    <t>CB HO 02</t>
  </si>
  <si>
    <t>CB HO 03</t>
  </si>
  <si>
    <t>CB O 01</t>
  </si>
  <si>
    <t>CB O 02</t>
  </si>
  <si>
    <t>WWS  Spray et colle</t>
  </si>
  <si>
    <t>WWS   applicateurs et accessoires</t>
  </si>
  <si>
    <t>Microrama  applicateurs</t>
  </si>
  <si>
    <t>Microrama   autres produits</t>
  </si>
  <si>
    <t>Magi Gras</t>
  </si>
  <si>
    <t>Magi Spray</t>
  </si>
  <si>
    <t>Mélange prairie</t>
  </si>
  <si>
    <t>Mélange printemps</t>
  </si>
  <si>
    <t>Vert Printemps</t>
  </si>
  <si>
    <t>Vert Conifère</t>
  </si>
  <si>
    <t>Vert Epicéa</t>
  </si>
  <si>
    <t>Vert Sauge</t>
  </si>
  <si>
    <t>Jaune Argile</t>
  </si>
  <si>
    <t>Pelouse été</t>
  </si>
  <si>
    <t>Broussaille</t>
  </si>
  <si>
    <t>Pâture</t>
  </si>
  <si>
    <t>Humus foncé</t>
  </si>
  <si>
    <t>Flocages, Feuilles   LDP SE</t>
  </si>
  <si>
    <t>Orange Rouille</t>
  </si>
  <si>
    <t>Rouge Chène</t>
  </si>
  <si>
    <t>Cerisier japonais</t>
  </si>
  <si>
    <t>Rose Pétunia</t>
  </si>
  <si>
    <t>Rose Pivoine</t>
  </si>
  <si>
    <t>Lavande</t>
  </si>
  <si>
    <t>Cuir brut</t>
  </si>
  <si>
    <t>Orange</t>
  </si>
  <si>
    <t>Rouge</t>
  </si>
  <si>
    <t>Brun d'automne</t>
  </si>
  <si>
    <t>Jaune d'automne</t>
  </si>
  <si>
    <t>Fin</t>
  </si>
  <si>
    <t>Moyen</t>
  </si>
  <si>
    <t>Sol forestier</t>
  </si>
  <si>
    <t>Mélange Flocage Fibres</t>
  </si>
  <si>
    <t>Nombre de sachets FIN =</t>
  </si>
  <si>
    <t>Nombre de sachets MOYEN =</t>
  </si>
  <si>
    <t>pot 1 L</t>
  </si>
  <si>
    <t>"classement" par LDP</t>
  </si>
  <si>
    <t>Flocages LDP SE</t>
  </si>
  <si>
    <t>Flocages GPP</t>
  </si>
  <si>
    <t>Nouveautés 2018</t>
  </si>
  <si>
    <t>Scenic Express</t>
  </si>
  <si>
    <t>sachet (petit)</t>
  </si>
  <si>
    <t>(toutes couleurs)</t>
  </si>
  <si>
    <t>Feuilles (SuperLeaf)</t>
  </si>
  <si>
    <t>Nombre de pots 1 litre FIN =</t>
  </si>
  <si>
    <t>Nombre de pots 1 litre MOYEN =</t>
  </si>
  <si>
    <t>FE 03</t>
  </si>
  <si>
    <t>GPP</t>
  </si>
  <si>
    <t>Mousse d'Islande</t>
  </si>
  <si>
    <t>LDP</t>
  </si>
  <si>
    <t>Assortiment Fleuri</t>
  </si>
  <si>
    <t>AF</t>
  </si>
  <si>
    <t>Vert citron</t>
  </si>
  <si>
    <t>Attention !! Ces Flocages Mousse sont issus du stock gpp.</t>
  </si>
  <si>
    <t>Poids des produits =</t>
  </si>
  <si>
    <t>Noch</t>
  </si>
  <si>
    <t>Latex pour zeechium</t>
  </si>
  <si>
    <t>Noch latex</t>
  </si>
  <si>
    <t>bidon</t>
  </si>
  <si>
    <t>Noch 61135</t>
  </si>
  <si>
    <t>Mélange</t>
  </si>
  <si>
    <t>En attendant de passer bientôt à la version Boutique en ligne avec panier.</t>
  </si>
  <si>
    <t>granulométrie</t>
  </si>
  <si>
    <t>divers produits</t>
  </si>
  <si>
    <t>.01</t>
  </si>
  <si>
    <t>.02</t>
  </si>
  <si>
    <t>.05</t>
  </si>
  <si>
    <t>.06</t>
  </si>
  <si>
    <t>.07</t>
  </si>
  <si>
    <t>.08</t>
  </si>
  <si>
    <t>.09</t>
  </si>
  <si>
    <t>.11</t>
  </si>
  <si>
    <t>.13</t>
  </si>
  <si>
    <t>.22</t>
  </si>
  <si>
    <t>.21</t>
  </si>
  <si>
    <t>.32</t>
  </si>
  <si>
    <t>.33</t>
  </si>
  <si>
    <t>.43</t>
  </si>
  <si>
    <t>.44</t>
  </si>
  <si>
    <r>
      <rPr>
        <sz val="8"/>
        <rFont val="Arial"/>
        <family val="2"/>
      </rPr>
      <t>.</t>
    </r>
    <r>
      <rPr>
        <sz val="10"/>
        <rFont val="Arial"/>
        <family val="2"/>
      </rPr>
      <t>51</t>
    </r>
  </si>
  <si>
    <t>.52</t>
  </si>
  <si>
    <t>.61</t>
  </si>
  <si>
    <t>.71</t>
  </si>
  <si>
    <t>.72</t>
  </si>
  <si>
    <t>.73</t>
  </si>
  <si>
    <t>.74</t>
  </si>
  <si>
    <t>.76</t>
  </si>
  <si>
    <t>Jaune citron</t>
  </si>
  <si>
    <t>Jaune orangé</t>
  </si>
  <si>
    <t>Orange foncé</t>
  </si>
  <si>
    <t>Bordeaux</t>
  </si>
  <si>
    <t>Bleu azur</t>
  </si>
  <si>
    <t>Printemps lumineux</t>
  </si>
  <si>
    <t>Beige clair</t>
  </si>
  <si>
    <t>Brun café</t>
  </si>
  <si>
    <t xml:space="preserve">Sur cette page, la référence est en </t>
  </si>
  <si>
    <t>.chiffres</t>
  </si>
  <si>
    <t>Le point désigne la taille : 2, 4, 6, ou 12 mm , les chiffres la couleur.</t>
  </si>
  <si>
    <t>Ainsi cela donne :</t>
  </si>
  <si>
    <t xml:space="preserve">Jaune orangé 2 mm = 213 </t>
  </si>
  <si>
    <t>Beige foncé   4 mm = 472</t>
  </si>
  <si>
    <t>Brun café      6 mm = 676</t>
  </si>
  <si>
    <t>etc.</t>
  </si>
  <si>
    <t>Poids produits Microrama =</t>
  </si>
  <si>
    <t>Somme des produits Microrama =</t>
  </si>
  <si>
    <t>Poids produits WWS =</t>
  </si>
  <si>
    <t>Certaines références sont épuisées : pots et Vert Mousse.</t>
  </si>
  <si>
    <t>pot 385ml</t>
  </si>
  <si>
    <t>blanc</t>
  </si>
  <si>
    <t>blanc pèche</t>
  </si>
  <si>
    <t>blanc tyrien</t>
  </si>
  <si>
    <t>jaune citron</t>
  </si>
  <si>
    <t>vert-jaune</t>
  </si>
  <si>
    <t>jaune d'or</t>
  </si>
  <si>
    <t>vermillon</t>
  </si>
  <si>
    <t>rouge pourpre</t>
  </si>
  <si>
    <t>rouge hortensia</t>
  </si>
  <si>
    <t>prune</t>
  </si>
  <si>
    <t>bleu hortensia</t>
  </si>
  <si>
    <t>mauve</t>
  </si>
  <si>
    <t>lavande</t>
  </si>
  <si>
    <t>bleu outremer</t>
  </si>
  <si>
    <t>rose tyrien</t>
  </si>
  <si>
    <t>0,5 mm</t>
  </si>
  <si>
    <t>0,7 mm</t>
  </si>
  <si>
    <t>1,5 mm</t>
  </si>
  <si>
    <t>orange automne</t>
  </si>
  <si>
    <t>bleu barbeau</t>
  </si>
  <si>
    <t>total Magi Flor par taille =</t>
  </si>
  <si>
    <t>Magi Flor</t>
  </si>
  <si>
    <t>total Magi Flor poids et prix =</t>
  </si>
  <si>
    <t>Magi Flex</t>
  </si>
  <si>
    <t>Fin 2017 chez LDP</t>
  </si>
  <si>
    <t>Vert Sombre</t>
  </si>
  <si>
    <t>Alpage</t>
  </si>
  <si>
    <t>Rouge d'automne</t>
  </si>
  <si>
    <t>Orange d'automne</t>
  </si>
  <si>
    <t>Broussailles</t>
  </si>
  <si>
    <t>Ton Vert</t>
  </si>
  <si>
    <t>Ton Sol</t>
  </si>
  <si>
    <t>Teinte Automne</t>
  </si>
  <si>
    <t>Mélange Début d'automne</t>
  </si>
  <si>
    <t>Mélange Plein d'automne</t>
  </si>
  <si>
    <t>moyen uniquement</t>
  </si>
  <si>
    <t>Bois calciné</t>
  </si>
  <si>
    <t>Nombre de pots Broussailles 385 ml =</t>
  </si>
  <si>
    <t>Nombre de pots Feuilles 385 ml =</t>
  </si>
  <si>
    <t>Récapitulatif de cette page :</t>
  </si>
  <si>
    <t>nombre</t>
  </si>
  <si>
    <t>somme</t>
  </si>
  <si>
    <t>Pots 1 Litre =</t>
  </si>
  <si>
    <t>Sachets      =</t>
  </si>
  <si>
    <t>Total page =</t>
  </si>
  <si>
    <t>articles</t>
  </si>
  <si>
    <t>Vert Gazon</t>
  </si>
  <si>
    <t>Vert Herbe Brûlée</t>
  </si>
  <si>
    <t>Vert Forêt</t>
  </si>
  <si>
    <t>Brun Clair</t>
  </si>
  <si>
    <t>Rouge Brique</t>
  </si>
  <si>
    <t>Brun Terre</t>
  </si>
  <si>
    <t>Brun Sombre</t>
  </si>
  <si>
    <t>Jaune Tremble</t>
  </si>
  <si>
    <t>Vert Genévrier</t>
  </si>
  <si>
    <t>Prunier Pourpre</t>
  </si>
  <si>
    <t>Feuilles décomposées</t>
  </si>
  <si>
    <t>Vert Pale</t>
  </si>
  <si>
    <t>Eucalyptus</t>
  </si>
  <si>
    <t>Blanc floraison</t>
  </si>
  <si>
    <t>Pommier sauvage</t>
  </si>
  <si>
    <t>Jaune Maïs</t>
  </si>
  <si>
    <t>Pots Feuilles 385 ml =</t>
  </si>
  <si>
    <t>Pots Broussailles 385 ml =</t>
  </si>
  <si>
    <t>Marécage</t>
  </si>
  <si>
    <t>Terre mouchetée</t>
  </si>
  <si>
    <t>Mélange herbes</t>
  </si>
  <si>
    <t>Sol Conifère</t>
  </si>
  <si>
    <t>Nombre de produits Microrama =</t>
  </si>
  <si>
    <t>Sur cette page</t>
  </si>
  <si>
    <t>Produits Scenic Express</t>
  </si>
  <si>
    <t>conditionnés par LDP.</t>
  </si>
  <si>
    <t>ristourne 2 % entre 100 et 150 €</t>
  </si>
  <si>
    <t>ristourne 4 % entre 150 et 200 €</t>
  </si>
  <si>
    <t>ristourne 6 % entre 200 et 300 €</t>
  </si>
  <si>
    <t>ristourne 10 % si supérieur à 300 €</t>
  </si>
  <si>
    <t xml:space="preserve">  d'ornement</t>
  </si>
  <si>
    <t>Arbres petite taille</t>
  </si>
  <si>
    <t>de 23 et 30 mm</t>
  </si>
  <si>
    <t>de 40 et 55 mm</t>
  </si>
  <si>
    <t>3+2</t>
  </si>
  <si>
    <t>5+4</t>
  </si>
  <si>
    <t>4+3</t>
  </si>
  <si>
    <t>activateur en spray</t>
  </si>
  <si>
    <t>Août</t>
  </si>
  <si>
    <t>5+5</t>
  </si>
  <si>
    <t>Rouille        12 mm = 1273</t>
  </si>
  <si>
    <t>Mélange Vert</t>
  </si>
  <si>
    <t>.04</t>
  </si>
  <si>
    <t>Nouveautés 2019</t>
  </si>
  <si>
    <t>Pour couleur épuisée ,</t>
  </si>
  <si>
    <t>SAJ 87 F</t>
  </si>
  <si>
    <t>35 cm</t>
  </si>
  <si>
    <t>lot 1 tube+1gel+1durc.</t>
  </si>
  <si>
    <t>??</t>
  </si>
  <si>
    <t>Couleur</t>
  </si>
  <si>
    <t>réservé</t>
  </si>
  <si>
    <t>marron</t>
  </si>
  <si>
    <t>mélange</t>
  </si>
  <si>
    <t>noir</t>
  </si>
  <si>
    <t>jaune</t>
  </si>
  <si>
    <t>vert</t>
  </si>
  <si>
    <t>Vallejo</t>
  </si>
  <si>
    <t>Eaux bleues</t>
  </si>
  <si>
    <t>EBA, EBM, EBP</t>
  </si>
  <si>
    <t>ETB</t>
  </si>
  <si>
    <t>Eau Bleue Atlantic, Eau Bleue Méditérannée, Eau Bleue Pacific</t>
  </si>
  <si>
    <t>Eau Texture Boue pour garder E comme référence produit et fournisseur</t>
  </si>
  <si>
    <t>Texture Boue</t>
  </si>
  <si>
    <t>Lars op't Hof</t>
  </si>
  <si>
    <t>Fleurs</t>
  </si>
  <si>
    <t>bleue Atlantic</t>
  </si>
  <si>
    <t>bleue Méditérannée</t>
  </si>
  <si>
    <t>eau dans</t>
  </si>
  <si>
    <t>produits LDP</t>
  </si>
  <si>
    <t>Eau bleue Atlantic</t>
  </si>
  <si>
    <t>Eau bleue Méditérannée</t>
  </si>
  <si>
    <t>Eau bleue Pacfic</t>
  </si>
  <si>
    <t>Texture boue</t>
  </si>
  <si>
    <t>26.802</t>
  </si>
  <si>
    <t>26.803</t>
  </si>
  <si>
    <t>26.811</t>
  </si>
  <si>
    <t>26.804</t>
  </si>
  <si>
    <t>Lars op' Hof Scenery</t>
  </si>
  <si>
    <t>Petit blister</t>
  </si>
  <si>
    <t>autres prix</t>
  </si>
  <si>
    <t>blanches</t>
  </si>
  <si>
    <t>rouges</t>
  </si>
  <si>
    <t>orange</t>
  </si>
  <si>
    <t>Bruyères</t>
  </si>
  <si>
    <t>Buissons bas</t>
  </si>
  <si>
    <t>vert clair</t>
  </si>
  <si>
    <t>vert moyen</t>
  </si>
  <si>
    <t>vert foncé</t>
  </si>
  <si>
    <t>Buissons haut</t>
  </si>
  <si>
    <t>printemps</t>
  </si>
  <si>
    <t>été</t>
  </si>
  <si>
    <t>automne</t>
  </si>
  <si>
    <t>Pré avec fleurs</t>
  </si>
  <si>
    <t>Pré</t>
  </si>
  <si>
    <t>type 1</t>
  </si>
  <si>
    <t>type 2</t>
  </si>
  <si>
    <t>Talus</t>
  </si>
  <si>
    <t>Pâture terreuse</t>
  </si>
  <si>
    <t>Bordure sauvage</t>
  </si>
  <si>
    <t>Désert</t>
  </si>
  <si>
    <t>Désert avec buissons</t>
  </si>
  <si>
    <t>Pré - boutons d'or</t>
  </si>
  <si>
    <t>Début 2020</t>
  </si>
  <si>
    <t>Field Grass</t>
  </si>
  <si>
    <t>FG 110</t>
  </si>
  <si>
    <t>FG 111</t>
  </si>
  <si>
    <t>FG 112</t>
  </si>
  <si>
    <t>FG 120</t>
  </si>
  <si>
    <t>FG 121</t>
  </si>
  <si>
    <t>FG 124</t>
  </si>
  <si>
    <t>FG 212</t>
  </si>
  <si>
    <t>FG 221</t>
  </si>
  <si>
    <t>FG 316</t>
  </si>
  <si>
    <t>FG 318</t>
  </si>
  <si>
    <t>N</t>
  </si>
  <si>
    <t>HO</t>
  </si>
  <si>
    <t>0 (Zéro)</t>
  </si>
  <si>
    <t>1/72 - 1/76</t>
  </si>
  <si>
    <t>1/32 -1/35</t>
  </si>
  <si>
    <t>Field Grass (animales)</t>
  </si>
  <si>
    <t>Field Grass (végétales)</t>
  </si>
  <si>
    <t>Field Grass (synthétiques)</t>
  </si>
  <si>
    <t>Nouveautés 2020</t>
  </si>
  <si>
    <t>AMF 87</t>
  </si>
  <si>
    <t>500 g</t>
  </si>
  <si>
    <t>Poids blister =</t>
  </si>
  <si>
    <t>Prix avec commande</t>
  </si>
  <si>
    <t>Echantillons</t>
  </si>
  <si>
    <t>Tarif</t>
  </si>
  <si>
    <t>Field Grass, Zeechium</t>
  </si>
  <si>
    <t>E 104</t>
  </si>
  <si>
    <t>E 105</t>
  </si>
  <si>
    <t>E 106</t>
  </si>
  <si>
    <t>Locomotive</t>
  </si>
  <si>
    <t>Tender</t>
  </si>
  <si>
    <t>140 Nord et SNCF</t>
  </si>
  <si>
    <t>23 m3</t>
  </si>
  <si>
    <t>17 m3</t>
  </si>
  <si>
    <t>24 m3</t>
  </si>
  <si>
    <t>Kit locomotive</t>
  </si>
  <si>
    <t>E 104 - E 105 - E 106</t>
  </si>
  <si>
    <t>E 155</t>
  </si>
  <si>
    <t>?</t>
  </si>
  <si>
    <t>50 g Soudure étain plomb 180°</t>
  </si>
  <si>
    <t>50 g Soudure ét. pl. bismuth 145°</t>
  </si>
  <si>
    <t>Tournevis Romford</t>
  </si>
  <si>
    <t>--</t>
  </si>
  <si>
    <t xml:space="preserve"> page 2</t>
  </si>
  <si>
    <t>5 couleurs</t>
  </si>
  <si>
    <r>
      <rPr>
        <b/>
        <sz val="11"/>
        <rFont val="Arial"/>
        <family val="2"/>
      </rPr>
      <t>Bon de commande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page 6</t>
    </r>
  </si>
  <si>
    <t>Globalité de la page 6</t>
  </si>
  <si>
    <r>
      <rPr>
        <b/>
        <sz val="11"/>
        <rFont val="Arial"/>
        <family val="2"/>
      </rPr>
      <t>Bon de commande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page 7</t>
    </r>
  </si>
  <si>
    <t>Globalité de la page 7</t>
  </si>
  <si>
    <t xml:space="preserve"> page 3</t>
  </si>
  <si>
    <r>
      <rPr>
        <b/>
        <sz val="11"/>
        <rFont val="Arial"/>
        <family val="2"/>
      </rPr>
      <t>Bon de commande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page 8</t>
    </r>
  </si>
  <si>
    <t>Globalité de la page 9</t>
  </si>
  <si>
    <r>
      <rPr>
        <b/>
        <sz val="11"/>
        <rFont val="Arial"/>
        <family val="2"/>
      </rPr>
      <t>Bon de commande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page 9</t>
    </r>
  </si>
  <si>
    <t>Globalité de la page 10</t>
  </si>
  <si>
    <t>Nombre d' articles LDP =</t>
  </si>
  <si>
    <t>Total  LDP =</t>
  </si>
  <si>
    <t>Total  Autres =</t>
  </si>
  <si>
    <t>Nombre d' articles Autres =</t>
  </si>
  <si>
    <t>ristourne LDP  -</t>
  </si>
  <si>
    <t>Globalité de la page 11</t>
  </si>
  <si>
    <t>222 TA Nord et SNCF</t>
  </si>
  <si>
    <t>Globalité de la page 13</t>
  </si>
  <si>
    <t>AMF 87  -  kit</t>
  </si>
  <si>
    <t>AMF 87  -  divers</t>
  </si>
  <si>
    <t>La Poste</t>
  </si>
  <si>
    <t>poids de votre commande =</t>
  </si>
  <si>
    <t>port correspondant à votre commande =</t>
  </si>
  <si>
    <t>Ristourne appliquée</t>
  </si>
  <si>
    <t>La ristourne ne s'applique qu'aux produits LDP, ou Lars op't Hof par exemple.</t>
  </si>
  <si>
    <t>La formule de calcul s'applique donc au sous total LDP du Global.</t>
  </si>
  <si>
    <t>Vos achats LDP =</t>
  </si>
  <si>
    <t>Ristourne appliquée =</t>
  </si>
  <si>
    <t>Produits ex GPP</t>
  </si>
  <si>
    <t>Sous total achat feuilles sachet =</t>
  </si>
  <si>
    <t>Sous total achat flocage sachet =</t>
  </si>
  <si>
    <t>Transformateur en Zéro</t>
  </si>
  <si>
    <t>Pièce =</t>
  </si>
  <si>
    <t>TR Z</t>
  </si>
  <si>
    <t>ex GPP</t>
  </si>
  <si>
    <t xml:space="preserve">     Nombre de transfos =</t>
  </si>
  <si>
    <t>Poids des flocages =</t>
  </si>
  <si>
    <t>Poids des feuilles =</t>
  </si>
  <si>
    <t>Poids des transfos =</t>
  </si>
  <si>
    <t>Sous total achat transformateurs =</t>
  </si>
  <si>
    <t xml:space="preserve">     Nombre de produits GPP =</t>
  </si>
  <si>
    <t>Total produits GPP =</t>
  </si>
  <si>
    <t>Charbon</t>
  </si>
  <si>
    <t>O</t>
  </si>
  <si>
    <t>Ch N</t>
  </si>
  <si>
    <t>Ch HO</t>
  </si>
  <si>
    <t>Ch O</t>
  </si>
  <si>
    <t>Autres LDP décor</t>
  </si>
  <si>
    <r>
      <t xml:space="preserve">Bon de commande </t>
    </r>
    <r>
      <rPr>
        <sz val="11"/>
        <rFont val="Arial"/>
        <family val="2"/>
      </rPr>
      <t>page 10</t>
    </r>
  </si>
  <si>
    <r>
      <t xml:space="preserve">Bon de commande </t>
    </r>
    <r>
      <rPr>
        <sz val="11"/>
        <rFont val="Arial"/>
        <family val="2"/>
      </rPr>
      <t>page 11</t>
    </r>
  </si>
  <si>
    <t>bleue Pacific</t>
  </si>
  <si>
    <t>préciser par mail</t>
  </si>
  <si>
    <t>CB N xx</t>
  </si>
  <si>
    <t>CB HO xx</t>
  </si>
  <si>
    <t xml:space="preserve"> page 13</t>
  </si>
  <si>
    <t>14 bis</t>
  </si>
  <si>
    <r>
      <t xml:space="preserve">Bon de commande </t>
    </r>
    <r>
      <rPr>
        <sz val="11"/>
        <rFont val="Arial"/>
        <family val="2"/>
      </rPr>
      <t>page 14</t>
    </r>
  </si>
  <si>
    <r>
      <t xml:space="preserve">Bon de commande </t>
    </r>
    <r>
      <rPr>
        <sz val="11"/>
        <rFont val="Arial"/>
        <family val="2"/>
      </rPr>
      <t>page 14 bis</t>
    </r>
  </si>
  <si>
    <r>
      <t xml:space="preserve">Bon de commande </t>
    </r>
    <r>
      <rPr>
        <sz val="11"/>
        <rFont val="Arial"/>
        <family val="2"/>
      </rPr>
      <t>page 15</t>
    </r>
  </si>
  <si>
    <t>Heki, Noch, ...</t>
  </si>
  <si>
    <t>rose pâle</t>
  </si>
  <si>
    <t>vert pâle</t>
  </si>
  <si>
    <t>vert sauge</t>
  </si>
  <si>
    <t>vert mousse</t>
  </si>
  <si>
    <t>vert olive</t>
  </si>
  <si>
    <t xml:space="preserve">brun clair </t>
  </si>
  <si>
    <t>brun foncé</t>
  </si>
  <si>
    <t>violette</t>
  </si>
  <si>
    <t>5 bis</t>
  </si>
  <si>
    <r>
      <t xml:space="preserve">Bon de commande </t>
    </r>
    <r>
      <rPr>
        <sz val="10"/>
        <rFont val="Arial"/>
        <family val="2"/>
      </rPr>
      <t>page 5 bis</t>
    </r>
  </si>
  <si>
    <t xml:space="preserve">en blister de </t>
  </si>
  <si>
    <t>en rouleau de</t>
  </si>
  <si>
    <t>Nombre de blisters =</t>
  </si>
  <si>
    <t>Nbre de rouleaux moyens =</t>
  </si>
  <si>
    <t>Nbre de grands rouleaux =</t>
  </si>
  <si>
    <t>Poids des blisters =</t>
  </si>
  <si>
    <t>Poids grands rouleaux =</t>
  </si>
  <si>
    <t>Poids rouleaux moyens =</t>
  </si>
  <si>
    <t>Prix grands rouleaux =</t>
  </si>
  <si>
    <t>Prix rouleaux moyens =</t>
  </si>
  <si>
    <t>Prix des blisters =</t>
  </si>
  <si>
    <t>Globalité de la page 5 bis</t>
  </si>
  <si>
    <t>Globalité de la page 14</t>
  </si>
  <si>
    <t>Globalité de la page 14 bis</t>
  </si>
  <si>
    <t>Globalité de la page 15</t>
  </si>
  <si>
    <t>Coffret de soudure starter</t>
  </si>
  <si>
    <t>S001</t>
  </si>
  <si>
    <t xml:space="preserve">Nord </t>
  </si>
  <si>
    <t>Origine</t>
  </si>
  <si>
    <t>E 126</t>
  </si>
  <si>
    <t>231 B La Bretonne</t>
  </si>
  <si>
    <t>37 m3</t>
  </si>
  <si>
    <t>E 135</t>
  </si>
  <si>
    <t>E 137</t>
  </si>
  <si>
    <t>221 Atlantic Nord</t>
  </si>
  <si>
    <t>19 m3</t>
  </si>
  <si>
    <t>E 153</t>
  </si>
  <si>
    <t>231 C Pacific</t>
  </si>
  <si>
    <t>E 157</t>
  </si>
  <si>
    <t>150 B Nord et SNCF</t>
  </si>
  <si>
    <t>E 215</t>
  </si>
  <si>
    <t>3.1280 carénée Nord</t>
  </si>
  <si>
    <t>37 m3 caréné</t>
  </si>
  <si>
    <t>Est</t>
  </si>
  <si>
    <t>E 131</t>
  </si>
  <si>
    <t>221 Atlantic Est</t>
  </si>
  <si>
    <t>22 m3</t>
  </si>
  <si>
    <t>E 136</t>
  </si>
  <si>
    <t>231 K Est</t>
  </si>
  <si>
    <t>35 m3</t>
  </si>
  <si>
    <t>34 m3</t>
  </si>
  <si>
    <t>E 165</t>
  </si>
  <si>
    <t>231 B Est</t>
  </si>
  <si>
    <t>E 166</t>
  </si>
  <si>
    <t>230 K Est</t>
  </si>
  <si>
    <t>Ouest</t>
  </si>
  <si>
    <t>E 189</t>
  </si>
  <si>
    <t>231 G Etat et SNCF</t>
  </si>
  <si>
    <t>PO</t>
  </si>
  <si>
    <t>Midi</t>
  </si>
  <si>
    <t>221 Atlantic PO</t>
  </si>
  <si>
    <t>221 Atlantic Midi</t>
  </si>
  <si>
    <t>E 132</t>
  </si>
  <si>
    <t>E 134</t>
  </si>
  <si>
    <t>221 Atlantic Etat</t>
  </si>
  <si>
    <t>E 133</t>
  </si>
  <si>
    <t>20 m3</t>
  </si>
  <si>
    <t>PLM</t>
  </si>
  <si>
    <t>E 161</t>
  </si>
  <si>
    <t>coucou</t>
  </si>
  <si>
    <t>030 Coucou PLM</t>
  </si>
  <si>
    <t>Tender seul</t>
  </si>
  <si>
    <t>E 106 T</t>
  </si>
  <si>
    <t>Tender 24 m3 (canadien)</t>
  </si>
  <si>
    <t>Kit tender seul</t>
  </si>
  <si>
    <t>E 105 T</t>
  </si>
  <si>
    <t>Tender 17 m3</t>
  </si>
  <si>
    <t>Nord</t>
  </si>
  <si>
    <t>10.12.S</t>
  </si>
  <si>
    <t>10.12.M</t>
  </si>
  <si>
    <t>10.12.L</t>
  </si>
  <si>
    <t>Pâture basse</t>
  </si>
  <si>
    <t>Pâture haute</t>
  </si>
  <si>
    <t>10.22.S</t>
  </si>
  <si>
    <t>10.32.S</t>
  </si>
  <si>
    <t>10.14.S</t>
  </si>
  <si>
    <t>10.24.S</t>
  </si>
  <si>
    <t>10.34.S</t>
  </si>
  <si>
    <t>10.22.L</t>
  </si>
  <si>
    <t>10.32.L</t>
  </si>
  <si>
    <t>10.14.L</t>
  </si>
  <si>
    <t>10.24.L</t>
  </si>
  <si>
    <t>10.34.L</t>
  </si>
  <si>
    <t>10.22.M</t>
  </si>
  <si>
    <t>10.32.M</t>
  </si>
  <si>
    <t>10.14.M</t>
  </si>
  <si>
    <t>10.24.M</t>
  </si>
  <si>
    <t>10.34.M</t>
  </si>
  <si>
    <t>13.24.S</t>
  </si>
  <si>
    <t>13.24.M</t>
  </si>
  <si>
    <t>13.24.L</t>
  </si>
  <si>
    <t>été aride</t>
  </si>
  <si>
    <t>13.54.S</t>
  </si>
  <si>
    <t>13.54.M</t>
  </si>
  <si>
    <t>13.54.L</t>
  </si>
  <si>
    <t>11.24.S</t>
  </si>
  <si>
    <t>11.14.S</t>
  </si>
  <si>
    <t>11.14.M</t>
  </si>
  <si>
    <t>11.24.M</t>
  </si>
  <si>
    <t>11.24.L</t>
  </si>
  <si>
    <t>11.14.L</t>
  </si>
  <si>
    <t>12.24.L</t>
  </si>
  <si>
    <t>12.24.M</t>
  </si>
  <si>
    <t>12.24.S</t>
  </si>
  <si>
    <t>Champs bruyères d'été</t>
  </si>
  <si>
    <t>14.24.S</t>
  </si>
  <si>
    <t>14.24.M</t>
  </si>
  <si>
    <t>14.24.L</t>
  </si>
  <si>
    <t>Chenilles</t>
  </si>
  <si>
    <t>15 x 21 cm</t>
  </si>
  <si>
    <t>Sol de pinède</t>
  </si>
  <si>
    <t>15.14.S</t>
  </si>
  <si>
    <t>15.24.S</t>
  </si>
  <si>
    <t>15.52.S</t>
  </si>
  <si>
    <t>15.14.M</t>
  </si>
  <si>
    <t>15.24.M</t>
  </si>
  <si>
    <t>15.52.M</t>
  </si>
  <si>
    <t>15.14.L</t>
  </si>
  <si>
    <t>15.24.L</t>
  </si>
  <si>
    <t>15.52.L</t>
  </si>
  <si>
    <t>Talus bas</t>
  </si>
  <si>
    <t>16.22.M</t>
  </si>
  <si>
    <t>16.24.M</t>
  </si>
  <si>
    <t>16.34.M</t>
  </si>
  <si>
    <t>16.22.L</t>
  </si>
  <si>
    <t>16.24.L</t>
  </si>
  <si>
    <t>16.34.L</t>
  </si>
  <si>
    <t>17.19.S</t>
  </si>
  <si>
    <t>17.39.S</t>
  </si>
  <si>
    <t>17.29.S</t>
  </si>
  <si>
    <t>17.19.L</t>
  </si>
  <si>
    <t>17.29.L</t>
  </si>
  <si>
    <t>17.39.L</t>
  </si>
  <si>
    <t>17.19.M</t>
  </si>
  <si>
    <t>17.39.M</t>
  </si>
  <si>
    <t>17.29.M</t>
  </si>
  <si>
    <t>Rouleau moyen</t>
  </si>
  <si>
    <t>Rouleau grand</t>
  </si>
  <si>
    <t>Fleurs hautes</t>
  </si>
  <si>
    <t>Fleurs basses</t>
  </si>
  <si>
    <t>Bruyère été</t>
  </si>
  <si>
    <t>Tapis plus complexe</t>
  </si>
  <si>
    <t>(bruyère grand format, prairie fleurie)</t>
  </si>
  <si>
    <t>non dispo</t>
  </si>
  <si>
    <t>(désert avec buisssons, embankment)</t>
  </si>
  <si>
    <t>Tapis tarif bas</t>
  </si>
  <si>
    <t>Tapis tarif moyen</t>
  </si>
  <si>
    <t>Poids cde</t>
  </si>
  <si>
    <t>ND</t>
  </si>
  <si>
    <t>19.14.S</t>
  </si>
  <si>
    <t>19.34.S</t>
  </si>
  <si>
    <t>19.26.S</t>
  </si>
  <si>
    <t>19.46.S</t>
  </si>
  <si>
    <t>19.14.M</t>
  </si>
  <si>
    <t>19.34.M</t>
  </si>
  <si>
    <t>19.26.M</t>
  </si>
  <si>
    <t>19.46.M</t>
  </si>
  <si>
    <t>19.14.L</t>
  </si>
  <si>
    <t>19.34.L</t>
  </si>
  <si>
    <t>19.26.L</t>
  </si>
  <si>
    <t>19.46.L</t>
  </si>
  <si>
    <t>Bordure route sauvage été</t>
  </si>
  <si>
    <t>Désert avec armoise</t>
  </si>
  <si>
    <t>2020 revenu au poids réél</t>
  </si>
  <si>
    <t>idem</t>
  </si>
  <si>
    <t>Feuilles (verte et saison)</t>
  </si>
  <si>
    <t>Feuilles autres couleurs</t>
  </si>
  <si>
    <t>les 6 couleurs</t>
  </si>
  <si>
    <t>les 13 autres couleurs</t>
  </si>
  <si>
    <t>LDP SE</t>
  </si>
  <si>
    <t>Echantillons Feuilles</t>
  </si>
  <si>
    <t>Echantillons Broussailles</t>
  </si>
  <si>
    <t>vérifier poids et prix</t>
  </si>
  <si>
    <t>Echantillons Feuilles =</t>
  </si>
  <si>
    <t>Echantillons Broussailles =</t>
  </si>
  <si>
    <t>Plaque mousse verte</t>
  </si>
  <si>
    <t>3 mm</t>
  </si>
  <si>
    <t>5 mm</t>
  </si>
  <si>
    <t>attention même prix case programmée</t>
  </si>
  <si>
    <t>sur la feuille LDP SE</t>
  </si>
  <si>
    <t>1 mètre</t>
  </si>
  <si>
    <t>3 mètres</t>
  </si>
  <si>
    <t>zip ou pot</t>
  </si>
  <si>
    <t>Plaque mousse</t>
  </si>
  <si>
    <t>verte</t>
  </si>
  <si>
    <t>PMV 3</t>
  </si>
  <si>
    <t>PMV 4</t>
  </si>
  <si>
    <t>PMV 5</t>
  </si>
  <si>
    <t>PMV 6</t>
  </si>
  <si>
    <t>PMV 10</t>
  </si>
  <si>
    <t>611 à 624, 635, 641, 662</t>
  </si>
  <si>
    <t>de Beige gris</t>
  </si>
  <si>
    <t>Feuilles séchées au lieu</t>
  </si>
  <si>
    <t>Feuilles 641 renommées :</t>
  </si>
  <si>
    <t>Neige</t>
  </si>
  <si>
    <t>pourpre</t>
  </si>
  <si>
    <t>Vert ?</t>
  </si>
  <si>
    <t>en longueur 1 mètre</t>
  </si>
  <si>
    <t>en longueur 3 mètres</t>
  </si>
  <si>
    <t>1m=3m pour le poids</t>
  </si>
  <si>
    <t>poids unifié</t>
  </si>
  <si>
    <t>pour 1 m et 3 m</t>
  </si>
  <si>
    <t>Feuillus   8 cm</t>
  </si>
  <si>
    <t>Feuillus 10 cm</t>
  </si>
  <si>
    <t>Feuillus 13 cm clair</t>
  </si>
  <si>
    <t>Feuillus 13 cm foncé</t>
  </si>
  <si>
    <t>Feuillus 13 cm moyen</t>
  </si>
  <si>
    <t>Feuillus 18 cm clair</t>
  </si>
  <si>
    <t>Feuillus 18 cm foncé</t>
  </si>
  <si>
    <t>Peupliers 18 cm</t>
  </si>
  <si>
    <t>Pommiers 5,5 cm</t>
  </si>
  <si>
    <t>en sachet zip</t>
  </si>
  <si>
    <t>sauf précision</t>
  </si>
  <si>
    <t>APE 18 - S5</t>
  </si>
  <si>
    <t>APE 18 - S10</t>
  </si>
  <si>
    <t>Peupliers par 5</t>
  </si>
  <si>
    <t>Peupliers par 10</t>
  </si>
  <si>
    <t>sachet zip</t>
  </si>
  <si>
    <t>Produits GPP</t>
  </si>
  <si>
    <t>le reliquat</t>
  </si>
  <si>
    <t>Lars op't Hof (1)</t>
  </si>
  <si>
    <t>Lars op't Hof (2)</t>
  </si>
  <si>
    <t>Autres décors LDP</t>
  </si>
  <si>
    <t>divers produits de décor</t>
  </si>
  <si>
    <t>Microrama, WWS</t>
  </si>
  <si>
    <t>Colle en bombe</t>
  </si>
  <si>
    <t>AMF 87 kits</t>
  </si>
  <si>
    <t>AMF 87 divers</t>
  </si>
  <si>
    <t>kits Model Loco France</t>
  </si>
  <si>
    <t>essentiellement produits soudure</t>
  </si>
  <si>
    <t>Colle 21, Décapod, Vallejo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</si>
  <si>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</si>
  <si>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</si>
  <si>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</si>
  <si>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</si>
  <si>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</si>
  <si>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</si>
  <si>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</si>
  <si>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</si>
  <si>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</si>
  <si>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</si>
  <si>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</si>
  <si>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</si>
  <si>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</si>
  <si>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</si>
  <si>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</si>
  <si>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5 bis</t>
  </si>
  <si>
    <t>page 14 bis</t>
  </si>
  <si>
    <t>sol page kraft complète</t>
  </si>
  <si>
    <t>applicateurs statiques et divers produits</t>
  </si>
  <si>
    <t>selon</t>
  </si>
  <si>
    <t>05.11.</t>
  </si>
  <si>
    <t>05.12.</t>
  </si>
  <si>
    <t>05.13.</t>
  </si>
  <si>
    <t>05.14.</t>
  </si>
  <si>
    <t>Feuilles tombées</t>
  </si>
  <si>
    <t>AO 10-23</t>
  </si>
  <si>
    <t>AO 30-40</t>
  </si>
  <si>
    <t>AO 55</t>
  </si>
  <si>
    <t>AO 55-80</t>
  </si>
  <si>
    <t>AO 80-105</t>
  </si>
  <si>
    <t>CYP 16-150</t>
  </si>
  <si>
    <t>AFE 18 - S2</t>
  </si>
  <si>
    <t>ChV1-1</t>
  </si>
  <si>
    <t>ChV2-1</t>
  </si>
  <si>
    <t>ChV3-1</t>
  </si>
  <si>
    <t>ChV4-1</t>
  </si>
  <si>
    <t>ChV5-1</t>
  </si>
  <si>
    <t>ChV6-1</t>
  </si>
  <si>
    <t>ChV7-1</t>
  </si>
  <si>
    <t>ChV9-1</t>
  </si>
  <si>
    <t>ChB-1</t>
  </si>
  <si>
    <t>ChJ-1</t>
  </si>
  <si>
    <t>ChP-1</t>
  </si>
  <si>
    <t>ChR-1</t>
  </si>
  <si>
    <t>ChV1-3</t>
  </si>
  <si>
    <t>ChV2-3</t>
  </si>
  <si>
    <t>ChV3-3</t>
  </si>
  <si>
    <t>ChV4-3</t>
  </si>
  <si>
    <t>ChV5-3</t>
  </si>
  <si>
    <t>ChV6-3</t>
  </si>
  <si>
    <t>ChV7-3</t>
  </si>
  <si>
    <t>ChV9-3</t>
  </si>
  <si>
    <t>ChB-3</t>
  </si>
  <si>
    <t>ChJ-3</t>
  </si>
  <si>
    <t>ChP-3</t>
  </si>
  <si>
    <t>ChR-3</t>
  </si>
  <si>
    <t>5 épaisseurs</t>
  </si>
  <si>
    <t>PMV 0</t>
  </si>
  <si>
    <t>3, 4, 5, 6 ou 10 mm</t>
  </si>
  <si>
    <t>AMF S 001</t>
  </si>
  <si>
    <t>AMF S 002</t>
  </si>
  <si>
    <t>AMF S 003</t>
  </si>
  <si>
    <t>AMF S 004</t>
  </si>
  <si>
    <t>AMF S 005</t>
  </si>
  <si>
    <t>AMF S 006</t>
  </si>
  <si>
    <t>AMF S 007</t>
  </si>
  <si>
    <t>AMF S 008</t>
  </si>
  <si>
    <t>AMF S 009</t>
  </si>
  <si>
    <t>AMF S 011</t>
  </si>
  <si>
    <t>AMF S 012</t>
  </si>
  <si>
    <t>AMF S 013</t>
  </si>
  <si>
    <t>AMF S 014</t>
  </si>
  <si>
    <t>flux pour métaux ferreux</t>
  </si>
  <si>
    <t>tresse à déssouder</t>
  </si>
  <si>
    <t>gomme abrasive</t>
  </si>
  <si>
    <t>lot de 6 pinces métal</t>
  </si>
  <si>
    <t>soudure étain cuivre pour électronique 200°</t>
  </si>
  <si>
    <t>soudure étain plomb 180°</t>
  </si>
  <si>
    <t>soudure basse température 70° pour métal blanc</t>
  </si>
  <si>
    <t>Coffret de soudure Starter set</t>
  </si>
  <si>
    <t>soudure étain plomb bismuth 145°</t>
  </si>
  <si>
    <t>soudure étain argent 225°</t>
  </si>
  <si>
    <t>soudure liquide étain plomb - flacon 30 ml</t>
  </si>
  <si>
    <t>flux décapant pour métal blanc - flacon 20 ml</t>
  </si>
  <si>
    <t>flux pour métaux cuivreux</t>
  </si>
  <si>
    <t>S002</t>
  </si>
  <si>
    <t>S003</t>
  </si>
  <si>
    <t>S004</t>
  </si>
  <si>
    <t>S005</t>
  </si>
  <si>
    <t>S006</t>
  </si>
  <si>
    <t>S007</t>
  </si>
  <si>
    <t>S008</t>
  </si>
  <si>
    <t>S009</t>
  </si>
  <si>
    <t>S011</t>
  </si>
  <si>
    <t>S012</t>
  </si>
  <si>
    <t>S013</t>
  </si>
  <si>
    <t>S014</t>
  </si>
  <si>
    <t>Flux pour métal blanc - flacon 20 ml</t>
  </si>
  <si>
    <t>Soudure étain plomb liquide - flacon 30 ml</t>
  </si>
  <si>
    <t>Flux pour produit cuivreux - flacon 20 ml</t>
  </si>
  <si>
    <t>Flux pour produit ferreux - flacon 20 ml</t>
  </si>
  <si>
    <t>6 pinces acier</t>
  </si>
  <si>
    <t>tresse à dessouder</t>
  </si>
  <si>
    <t>28 g Soudure métal blanc 70°</t>
  </si>
  <si>
    <t>50g Soudure étain argent 225°</t>
  </si>
  <si>
    <t>50 g Soudure étain cuivre pour électronique</t>
  </si>
  <si>
    <t>AMF R 998</t>
  </si>
  <si>
    <t>R998</t>
  </si>
  <si>
    <t>poids réel 400 g</t>
  </si>
  <si>
    <t>2020 chgt carton plus grand</t>
  </si>
  <si>
    <t>Microrama arrêtant la distribution du RTS Greenkeeper,</t>
  </si>
  <si>
    <t>ces produits ne seront bientôt plus disponibles.</t>
  </si>
  <si>
    <t>avant 2021, tranche unique 10 - 30 kg</t>
  </si>
  <si>
    <t>Il ne vous reste qu'à indiquer vos nom et adresse dans les                 cases vertes.</t>
  </si>
  <si>
    <r>
      <rPr>
        <sz val="9"/>
        <rFont val="Arial"/>
        <family val="2"/>
      </rPr>
      <t>Feuilles séchées</t>
    </r>
    <r>
      <rPr>
        <sz val="10"/>
        <rFont val="Arial"/>
        <family val="2"/>
      </rPr>
      <t xml:space="preserve"> / </t>
    </r>
    <r>
      <rPr>
        <sz val="7"/>
        <rFont val="Arial"/>
        <family val="2"/>
      </rPr>
      <t>Beige gris</t>
    </r>
  </si>
  <si>
    <r>
      <t xml:space="preserve">Feuillus 18 cm </t>
    </r>
    <r>
      <rPr>
        <i/>
        <sz val="8"/>
        <rFont val="Arial"/>
        <family val="2"/>
      </rPr>
      <t>clair + foncé</t>
    </r>
  </si>
  <si>
    <t>CB HO 04</t>
  </si>
  <si>
    <t>supprimé</t>
  </si>
  <si>
    <t>Feuillus 18 cm par 2</t>
  </si>
  <si>
    <t>Palmier Californien</t>
  </si>
  <si>
    <t>Palmier Phoenix des Canaries</t>
  </si>
  <si>
    <t>Palmier Phoenix Sylvestris</t>
  </si>
  <si>
    <t>APAD 22</t>
  </si>
  <si>
    <t>APAD 16</t>
  </si>
  <si>
    <t>21 cm</t>
  </si>
  <si>
    <t>11 cm</t>
  </si>
  <si>
    <t>21 cm - (1/100ème)</t>
  </si>
  <si>
    <t>13 cm - (1/150ème)</t>
  </si>
  <si>
    <t>11 cm - (1/75ème)</t>
  </si>
  <si>
    <t>Palmier Dattier</t>
  </si>
  <si>
    <t>chgt réf mars 2021</t>
  </si>
  <si>
    <t>APAD au lieu de APA</t>
  </si>
  <si>
    <t>APAC 21</t>
  </si>
  <si>
    <t>APAC 13</t>
  </si>
  <si>
    <t>APPS 11</t>
  </si>
  <si>
    <t>blister de 2</t>
  </si>
  <si>
    <t>Nouveautés 2021</t>
  </si>
  <si>
    <t>voir en bas nouveauté 2021</t>
  </si>
  <si>
    <t>Vert moyen</t>
  </si>
  <si>
    <t>ttes couleurs</t>
  </si>
  <si>
    <t>MI couleur</t>
  </si>
  <si>
    <t>zip</t>
  </si>
  <si>
    <t>colonne K prix AMF</t>
  </si>
  <si>
    <t>nouveautés Lars voir dessus</t>
  </si>
  <si>
    <t>ajout</t>
  </si>
  <si>
    <t>Nouveautés Lars</t>
  </si>
  <si>
    <t>5 ter</t>
  </si>
  <si>
    <t>Lars op't Hof  Scenery (1)</t>
  </si>
  <si>
    <t>Lars op't Hof  Scenery (2)</t>
  </si>
  <si>
    <t>Lars op't Hof  Scenery (3)</t>
  </si>
  <si>
    <t>Sachet pour raccord de sols</t>
  </si>
  <si>
    <t>Sable Désert (fin)</t>
  </si>
  <si>
    <t>Sable Désert (gros)</t>
  </si>
  <si>
    <t>29.31</t>
  </si>
  <si>
    <t>29.41</t>
  </si>
  <si>
    <t>29.51</t>
  </si>
  <si>
    <t>29.71</t>
  </si>
  <si>
    <t>29.81</t>
  </si>
  <si>
    <t>29.82</t>
  </si>
  <si>
    <r>
      <t xml:space="preserve">Bon de commande </t>
    </r>
    <r>
      <rPr>
        <sz val="11"/>
        <rFont val="Arial"/>
        <family val="2"/>
      </rPr>
      <t>page 5 ter</t>
    </r>
  </si>
  <si>
    <t>Mauvaises herbes</t>
  </si>
  <si>
    <t>06.14</t>
  </si>
  <si>
    <t>06.24</t>
  </si>
  <si>
    <t>06.34</t>
  </si>
  <si>
    <t>Poids du produit</t>
  </si>
  <si>
    <t>05.xx</t>
  </si>
  <si>
    <t>05.74</t>
  </si>
  <si>
    <t>S</t>
  </si>
  <si>
    <t>M</t>
  </si>
  <si>
    <t>L</t>
  </si>
  <si>
    <t>06.xx</t>
  </si>
  <si>
    <t>Buissons épineux</t>
  </si>
  <si>
    <t>08.xx</t>
  </si>
  <si>
    <t>08.12</t>
  </si>
  <si>
    <t>08.22</t>
  </si>
  <si>
    <t>08.32</t>
  </si>
  <si>
    <t>07.16</t>
  </si>
  <si>
    <t>07.26</t>
  </si>
  <si>
    <t>07.36</t>
  </si>
  <si>
    <t>07.46</t>
  </si>
  <si>
    <t>07.56</t>
  </si>
  <si>
    <t>07.66</t>
  </si>
  <si>
    <t>07.76</t>
  </si>
  <si>
    <t>07.86</t>
  </si>
  <si>
    <t>07.96</t>
  </si>
  <si>
    <t>07.19</t>
  </si>
  <si>
    <t>07.29</t>
  </si>
  <si>
    <t>07.39</t>
  </si>
  <si>
    <t>07.49</t>
  </si>
  <si>
    <t>07.59</t>
  </si>
  <si>
    <t>07.69</t>
  </si>
  <si>
    <t>07.79</t>
  </si>
  <si>
    <t>07.89</t>
  </si>
  <si>
    <t>07.99</t>
  </si>
  <si>
    <t>Globalité de la page 5 ter</t>
  </si>
  <si>
    <t>Pâture fleurie</t>
  </si>
  <si>
    <t>10.25.S</t>
  </si>
  <si>
    <t>10.25.M</t>
  </si>
  <si>
    <t>10.25.L</t>
  </si>
  <si>
    <t>Sachet raccord sols</t>
  </si>
  <si>
    <t>29.xx</t>
  </si>
  <si>
    <t>16.12.M</t>
  </si>
  <si>
    <t>16.12.L</t>
  </si>
  <si>
    <t>16.14.M</t>
  </si>
  <si>
    <t>16.14.L</t>
  </si>
  <si>
    <t>échantillons</t>
  </si>
  <si>
    <t>Chenilles échantillon</t>
  </si>
  <si>
    <t>page 5 ter</t>
  </si>
  <si>
    <t>Lars op't Hof (3)</t>
  </si>
  <si>
    <t>"produits détachables"</t>
  </si>
  <si>
    <t>fleurs et produits raccord</t>
  </si>
  <si>
    <t>MI ci</t>
  </si>
  <si>
    <t>MI vc</t>
  </si>
  <si>
    <t>MI vf</t>
  </si>
  <si>
    <t>Marron gris</t>
  </si>
  <si>
    <t>MI mg</t>
  </si>
  <si>
    <t>MI vm</t>
  </si>
  <si>
    <t>MI mé</t>
  </si>
  <si>
    <t xml:space="preserve">Et en cas rupture stock, erreur,…, votre adresse mail et/ou tél. pour faciliter les contacts. </t>
  </si>
  <si>
    <t>Téléphone</t>
  </si>
  <si>
    <t>APPC 10</t>
  </si>
  <si>
    <t>10 cm - (1/75ème)</t>
  </si>
  <si>
    <t>chgt références et conditionnement pour Palmier 16 (et 22 probablement à suivre)</t>
  </si>
  <si>
    <t>prix unitaire revu à la baisse</t>
  </si>
  <si>
    <t>blister de 3</t>
  </si>
  <si>
    <t>Pas de livraison prévue avant longtemps !</t>
  </si>
  <si>
    <t xml:space="preserve">Rupture sur colle en spay WWS </t>
  </si>
  <si>
    <t>Pour les produits choisis sur ces pages intermédiaires, vous ne devez remplir que la quantité désirée dans les cases vertes, à l'exclusion de toutes autres.</t>
  </si>
  <si>
    <t>Version en application</t>
  </si>
  <si>
    <t>année =</t>
  </si>
  <si>
    <t>version =</t>
  </si>
  <si>
    <t>Version</t>
  </si>
  <si>
    <t>grands rouleaux non disponibles début 2022</t>
  </si>
  <si>
    <t xml:space="preserve">Version </t>
  </si>
  <si>
    <t>Si seul 13 € pour tenir compte du port</t>
  </si>
  <si>
    <t>en bas</t>
  </si>
  <si>
    <t>10.52.S</t>
  </si>
  <si>
    <t>10.62.S</t>
  </si>
  <si>
    <t>10.72.S</t>
  </si>
  <si>
    <t>10.52.M</t>
  </si>
  <si>
    <t>10.62.M</t>
  </si>
  <si>
    <t>10.72.M</t>
  </si>
  <si>
    <t>10.52.L</t>
  </si>
  <si>
    <t>10.62.L</t>
  </si>
  <si>
    <t>10.72.L</t>
  </si>
  <si>
    <t>06.74</t>
  </si>
  <si>
    <t>08.25</t>
  </si>
  <si>
    <t>08.27</t>
  </si>
  <si>
    <t>08.28</t>
  </si>
  <si>
    <t>08.29</t>
  </si>
  <si>
    <t>08.57</t>
  </si>
  <si>
    <t>08.58</t>
  </si>
  <si>
    <t>Lars</t>
  </si>
  <si>
    <t>Argousier</t>
  </si>
  <si>
    <t>05.16</t>
  </si>
  <si>
    <t>05.26</t>
  </si>
  <si>
    <t>05.36</t>
  </si>
  <si>
    <t>05.46</t>
  </si>
  <si>
    <t>05.56</t>
  </si>
  <si>
    <t>05.66</t>
  </si>
  <si>
    <t>05.76</t>
  </si>
  <si>
    <t>05.86</t>
  </si>
  <si>
    <t>Eglantier - micro</t>
  </si>
  <si>
    <t>Eglantier - alba</t>
  </si>
  <si>
    <t>Eglantier</t>
  </si>
  <si>
    <t>Fleurs réf. 05.xx</t>
  </si>
  <si>
    <t>page Lars op't Hof (3)</t>
  </si>
  <si>
    <t>gamme 08.25 à 08.58</t>
  </si>
  <si>
    <t>Herbe de plage</t>
  </si>
  <si>
    <t>02.99</t>
  </si>
  <si>
    <t>Argousier à baies</t>
  </si>
  <si>
    <t>Roseau - automne</t>
  </si>
  <si>
    <t>02.69</t>
  </si>
  <si>
    <t>gamme 02.69 et 02.99</t>
  </si>
  <si>
    <t>02.xx</t>
  </si>
  <si>
    <t>SD 17</t>
  </si>
  <si>
    <t>Brun rouge</t>
  </si>
  <si>
    <t>Peinture pour la voie</t>
  </si>
  <si>
    <t>Rouille clair (mat)</t>
  </si>
  <si>
    <t>Rouille foncée (mat)</t>
  </si>
  <si>
    <t>Brun traverse (mat)</t>
  </si>
  <si>
    <t>Traverse neuve (mat)</t>
  </si>
  <si>
    <t>Vieux bois (mat)</t>
  </si>
  <si>
    <t>Effet huileux (satiné)</t>
  </si>
  <si>
    <t>Effet voile de rouille (mat)</t>
  </si>
  <si>
    <t>Peinture</t>
  </si>
  <si>
    <t>(réf Décapod 87xx)</t>
  </si>
  <si>
    <t>Bois neuf (mat)</t>
  </si>
  <si>
    <t>87xx</t>
  </si>
  <si>
    <t>au-delà de 30 kg, forfait 45 euros (deux colis)</t>
  </si>
  <si>
    <t>blister 5 ou 6 couleurs</t>
  </si>
  <si>
    <t>Marron Brun</t>
  </si>
  <si>
    <t>GRGC</t>
  </si>
  <si>
    <t>GRG</t>
  </si>
  <si>
    <t>GRGF</t>
  </si>
  <si>
    <t>GRRO</t>
  </si>
  <si>
    <t>GRBF</t>
  </si>
  <si>
    <t>APAD 11</t>
  </si>
  <si>
    <t>APAD 13</t>
  </si>
  <si>
    <t>ajout 2023</t>
  </si>
  <si>
    <t>APAC 10</t>
  </si>
  <si>
    <t>10 cm - (1/200ème)</t>
  </si>
  <si>
    <t>5 cm - (1/150ème)</t>
  </si>
  <si>
    <t>APPC 5</t>
  </si>
  <si>
    <t>7 cm - (1/150ème)</t>
  </si>
  <si>
    <t>APPS 7</t>
  </si>
  <si>
    <t>7 cm</t>
  </si>
  <si>
    <t>5 cm</t>
  </si>
  <si>
    <t>08.72</t>
  </si>
  <si>
    <t>08.12/22/32/72</t>
  </si>
  <si>
    <t>07.x6</t>
  </si>
  <si>
    <t>07.x9</t>
  </si>
  <si>
    <t>modif</t>
  </si>
  <si>
    <t>Pin Maritime</t>
  </si>
  <si>
    <t>Pin Parasol</t>
  </si>
  <si>
    <t>Pin Sylvestre</t>
  </si>
  <si>
    <t>10,5 cm</t>
  </si>
  <si>
    <t>APM 80</t>
  </si>
  <si>
    <t>APM 105</t>
  </si>
  <si>
    <t>APM 135</t>
  </si>
  <si>
    <t>APM 150</t>
  </si>
  <si>
    <t>APP 80</t>
  </si>
  <si>
    <t>APP 105</t>
  </si>
  <si>
    <t>APP 135</t>
  </si>
  <si>
    <t>APP 150</t>
  </si>
  <si>
    <t>APS 80</t>
  </si>
  <si>
    <t>APS 105</t>
  </si>
  <si>
    <t>APS 135</t>
  </si>
  <si>
    <t>APS 150</t>
  </si>
  <si>
    <t>Nouveautés 2023</t>
  </si>
  <si>
    <t>Pin tous types</t>
  </si>
  <si>
    <t>(Maritime, Parasol, Sylvestre)</t>
  </si>
  <si>
    <t>AP MPS 80</t>
  </si>
  <si>
    <t>blister de 1</t>
  </si>
  <si>
    <t>AP MPS 105</t>
  </si>
  <si>
    <t>AP MPS 135</t>
  </si>
  <si>
    <t>AP MPS 150</t>
  </si>
  <si>
    <t>7 bis</t>
  </si>
  <si>
    <t>Globalité de la page 7 bis</t>
  </si>
  <si>
    <t xml:space="preserve">  tronc court</t>
  </si>
  <si>
    <t>ATC23-30</t>
  </si>
  <si>
    <t>ATC30-40</t>
  </si>
  <si>
    <t>ATC40-55</t>
  </si>
  <si>
    <t>70, 90 et 105</t>
  </si>
  <si>
    <t>1+1+1</t>
  </si>
  <si>
    <t>ATC?????</t>
  </si>
  <si>
    <t xml:space="preserve">  grand tronc</t>
  </si>
  <si>
    <t>Arbres tronc court</t>
  </si>
  <si>
    <t>Arbres grand tronc</t>
  </si>
  <si>
    <t>AGT23-30</t>
  </si>
  <si>
    <t>AGT30-40</t>
  </si>
  <si>
    <t>AGT40-55</t>
  </si>
  <si>
    <t>AGT?????</t>
  </si>
  <si>
    <t>70, 90 et 105 mm</t>
  </si>
  <si>
    <t>décembre</t>
  </si>
  <si>
    <t>modif fin 2023</t>
  </si>
  <si>
    <t>6.6</t>
  </si>
  <si>
    <t>de janvier 2024</t>
  </si>
  <si>
    <t>ChM-1</t>
  </si>
  <si>
    <t>ChM-3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</si>
</sst>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€&quot;"/>
    <numFmt numFmtId="167" formatCode="#,##0.00\ _€"/>
    <numFmt numFmtId="168" formatCode="#,##0.00\ &quot;€&quot;"/>
    <numFmt numFmtId="169" formatCode="00000"/>
    <numFmt numFmtId="170" formatCode="[$-40C]dddd\ d\ mmmm\ yyyy"/>
    <numFmt numFmtId="171" formatCode="#,##0_ ;[Red]\-#,##0\ "/>
  </numFmts>
  <fonts count="9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20"/>
      <name val="Monotype Corsiva"/>
      <family val="4"/>
    </font>
    <font>
      <sz val="12"/>
      <name val="Arial"/>
      <family val="2"/>
    </font>
    <font>
      <b/>
      <i/>
      <sz val="14"/>
      <name val="Times New Roman"/>
      <family val="1"/>
    </font>
    <font>
      <sz val="14"/>
      <name val="Arial"/>
      <family val="2"/>
    </font>
    <font>
      <i/>
      <sz val="12"/>
      <name val="Monotype Corsiva"/>
      <family val="4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60"/>
      <name val="Calibri"/>
      <family val="2"/>
    </font>
    <font>
      <b/>
      <sz val="11"/>
      <color indexed="17"/>
      <name val="Arial"/>
      <family val="2"/>
    </font>
    <font>
      <b/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2"/>
      <color indexed="20"/>
      <name val="Calibri"/>
      <family val="2"/>
    </font>
    <font>
      <sz val="14"/>
      <color indexed="17"/>
      <name val="Calibri"/>
      <family val="2"/>
    </font>
    <font>
      <b/>
      <sz val="16"/>
      <color indexed="17"/>
      <name val="Calibri"/>
      <family val="2"/>
    </font>
    <font>
      <sz val="12"/>
      <color indexed="10"/>
      <name val="Cambria"/>
      <family val="1"/>
    </font>
    <font>
      <sz val="10"/>
      <color indexed="26"/>
      <name val="Arial"/>
      <family val="2"/>
    </font>
    <font>
      <b/>
      <sz val="14"/>
      <color indexed="17"/>
      <name val="Calibri"/>
      <family val="2"/>
    </font>
    <font>
      <b/>
      <i/>
      <sz val="16"/>
      <name val="Monotype Corsiva"/>
      <family val="4"/>
    </font>
    <font>
      <sz val="11"/>
      <name val="Calibri"/>
      <family val="2"/>
    </font>
    <font>
      <i/>
      <sz val="10"/>
      <color indexed="60"/>
      <name val="Arial"/>
      <family val="2"/>
    </font>
    <font>
      <sz val="9"/>
      <color indexed="26"/>
      <name val="Arial"/>
      <family val="2"/>
    </font>
    <font>
      <b/>
      <sz val="16"/>
      <name val="Times New Roman"/>
      <family val="1"/>
    </font>
    <font>
      <i/>
      <sz val="8"/>
      <name val="Arial"/>
      <family val="2"/>
    </font>
    <font>
      <i/>
      <sz val="11"/>
      <name val="Calibri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color indexed="17"/>
      <name val="Arial"/>
      <family val="2"/>
    </font>
    <font>
      <sz val="9"/>
      <color indexed="60"/>
      <name val="Calibri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i/>
      <sz val="10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1499900072813034"/>
      <name val="Arial"/>
      <family val="2"/>
    </font>
    <font>
      <sz val="10"/>
      <color rgb="FF006100"/>
      <name val="Arial"/>
      <family val="2"/>
    </font>
    <font>
      <sz val="9"/>
      <color rgb="FF9C6500"/>
      <name val="Calibri"/>
      <family val="2"/>
    </font>
    <font>
      <sz val="10"/>
      <color theme="0"/>
      <name val="Arial"/>
      <family val="2"/>
    </font>
    <font>
      <sz val="10"/>
      <color theme="1" tint="0.34999001026153564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7000396251678"/>
      <name val="Arial"/>
      <family val="2"/>
    </font>
    <font>
      <i/>
      <sz val="10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24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9" fontId="0" fillId="0" borderId="0" applyFont="0" applyFill="0" applyBorder="0" applyAlignment="0" applyProtection="0"/>
    <xf numFmtId="0" fontId="78" fillId="32" borderId="0" applyNumberFormat="0" applyBorder="0" applyAlignment="0" applyProtection="0"/>
    <xf numFmtId="0" fontId="79" fillId="26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3" borderId="9" applyNumberFormat="0" applyAlignment="0" applyProtection="0"/>
  </cellStyleXfs>
  <cellXfs count="7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168" fontId="3" fillId="0" borderId="0" xfId="0" applyNumberFormat="1" applyFont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168" fontId="0" fillId="0" borderId="0" xfId="0" applyNumberFormat="1" applyAlignment="1" applyProtection="1">
      <alignment/>
      <protection locked="0"/>
    </xf>
    <xf numFmtId="168" fontId="0" fillId="0" borderId="0" xfId="0" applyNumberFormat="1" applyAlignment="1">
      <alignment vertical="center"/>
    </xf>
    <xf numFmtId="168" fontId="0" fillId="0" borderId="0" xfId="0" applyNumberFormat="1" applyAlignment="1">
      <alignment/>
    </xf>
    <xf numFmtId="168" fontId="3" fillId="0" borderId="0" xfId="0" applyNumberFormat="1" applyFont="1" applyBorder="1" applyAlignment="1">
      <alignment vertical="top" wrapText="1"/>
    </xf>
    <xf numFmtId="0" fontId="78" fillId="32" borderId="0" xfId="54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74" fillId="30" borderId="0" xfId="45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8" fontId="0" fillId="0" borderId="0" xfId="0" applyNumberFormat="1" applyFont="1" applyAlignment="1" applyProtection="1">
      <alignment vertical="center"/>
      <protection locked="0"/>
    </xf>
    <xf numFmtId="0" fontId="77" fillId="31" borderId="0" xfId="52" applyAlignment="1">
      <alignment/>
    </xf>
    <xf numFmtId="0" fontId="22" fillId="26" borderId="0" xfId="4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34" borderId="0" xfId="0" applyFill="1" applyAlignment="1">
      <alignment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5" fillId="31" borderId="0" xfId="52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right" vertical="center"/>
    </xf>
    <xf numFmtId="168" fontId="0" fillId="0" borderId="0" xfId="0" applyNumberFormat="1" applyAlignment="1" applyProtection="1">
      <alignment horizontal="center" vertical="center"/>
      <protection/>
    </xf>
    <xf numFmtId="168" fontId="0" fillId="0" borderId="0" xfId="0" applyNumberFormat="1" applyAlignment="1">
      <alignment horizontal="center" vertical="center"/>
    </xf>
    <xf numFmtId="0" fontId="17" fillId="0" borderId="0" xfId="0" applyFont="1" applyAlignment="1">
      <alignment/>
    </xf>
    <xf numFmtId="168" fontId="17" fillId="0" borderId="0" xfId="0" applyNumberFormat="1" applyFont="1" applyBorder="1" applyAlignment="1" applyProtection="1">
      <alignment horizontal="center" vertical="center" wrapText="1"/>
      <protection/>
    </xf>
    <xf numFmtId="168" fontId="17" fillId="0" borderId="0" xfId="0" applyNumberFormat="1" applyFont="1" applyBorder="1" applyAlignment="1" applyProtection="1">
      <alignment horizontal="center" vertical="center"/>
      <protection/>
    </xf>
    <xf numFmtId="168" fontId="17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168" fontId="0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4" fillId="30" borderId="0" xfId="45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5" fillId="31" borderId="0" xfId="52" applyFont="1" applyAlignment="1" applyProtection="1">
      <alignment vertical="center"/>
      <protection/>
    </xf>
    <xf numFmtId="168" fontId="25" fillId="31" borderId="0" xfId="52" applyNumberFormat="1" applyFont="1" applyAlignment="1" applyProtection="1">
      <alignment/>
      <protection/>
    </xf>
    <xf numFmtId="168" fontId="25" fillId="31" borderId="0" xfId="52" applyNumberFormat="1" applyFont="1" applyAlignment="1" applyProtection="1">
      <alignment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68" fontId="0" fillId="0" borderId="0" xfId="0" applyNumberFormat="1" applyFont="1" applyAlignment="1" applyProtection="1">
      <alignment horizontal="center" vertical="center"/>
      <protection/>
    </xf>
    <xf numFmtId="168" fontId="0" fillId="0" borderId="0" xfId="0" applyNumberForma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25" fillId="31" borderId="0" xfId="52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78" fillId="32" borderId="10" xfId="54" applyBorder="1" applyAlignment="1" applyProtection="1">
      <alignment horizontal="center" vertical="center"/>
      <protection locked="0"/>
    </xf>
    <xf numFmtId="1" fontId="78" fillId="32" borderId="10" xfId="54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168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168" fontId="3" fillId="0" borderId="0" xfId="0" applyNumberFormat="1" applyFont="1" applyBorder="1" applyAlignment="1" applyProtection="1">
      <alignment horizontal="center" vertical="center" wrapText="1"/>
      <protection/>
    </xf>
    <xf numFmtId="168" fontId="3" fillId="0" borderId="0" xfId="0" applyNumberFormat="1" applyFont="1" applyBorder="1" applyAlignment="1" applyProtection="1">
      <alignment vertical="center" wrapText="1"/>
      <protection/>
    </xf>
    <xf numFmtId="168" fontId="0" fillId="0" borderId="0" xfId="0" applyNumberForma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30" fillId="32" borderId="10" xfId="54" applyFont="1" applyBorder="1" applyAlignment="1" applyProtection="1">
      <alignment vertical="center"/>
      <protection/>
    </xf>
    <xf numFmtId="168" fontId="0" fillId="0" borderId="0" xfId="0" applyNumberFormat="1" applyFont="1" applyAlignment="1" applyProtection="1">
      <alignment/>
      <protection locked="0"/>
    </xf>
    <xf numFmtId="0" fontId="77" fillId="31" borderId="0" xfId="52" applyAlignment="1" applyProtection="1">
      <alignment/>
      <protection/>
    </xf>
    <xf numFmtId="0" fontId="77" fillId="31" borderId="0" xfId="52" applyAlignment="1" applyProtection="1">
      <alignment horizontal="center" vertical="center"/>
      <protection/>
    </xf>
    <xf numFmtId="0" fontId="77" fillId="31" borderId="0" xfId="52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6" fontId="0" fillId="0" borderId="0" xfId="0" applyNumberFormat="1" applyAlignment="1" applyProtection="1">
      <alignment/>
      <protection/>
    </xf>
    <xf numFmtId="168" fontId="25" fillId="31" borderId="0" xfId="52" applyNumberFormat="1" applyFont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6" fontId="16" fillId="0" borderId="0" xfId="0" applyNumberFormat="1" applyFont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/>
      <protection/>
    </xf>
    <xf numFmtId="0" fontId="15" fillId="0" borderId="0" xfId="0" applyFont="1" applyAlignment="1" applyProtection="1">
      <alignment horizontal="right" vertical="center"/>
      <protection/>
    </xf>
    <xf numFmtId="168" fontId="77" fillId="31" borderId="0" xfId="52" applyNumberFormat="1" applyAlignment="1" applyProtection="1">
      <alignment vertical="center"/>
      <protection/>
    </xf>
    <xf numFmtId="0" fontId="77" fillId="31" borderId="0" xfId="52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68" fontId="77" fillId="31" borderId="16" xfId="52" applyNumberForma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168" fontId="15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8" fontId="0" fillId="0" borderId="16" xfId="0" applyNumberForma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" fontId="78" fillId="32" borderId="17" xfId="54" applyNumberFormat="1" applyBorder="1" applyAlignment="1" applyProtection="1">
      <alignment horizontal="center" vertical="center"/>
      <protection locked="0"/>
    </xf>
    <xf numFmtId="0" fontId="75" fillId="0" borderId="0" xfId="46" applyAlignment="1" applyProtection="1">
      <alignment/>
      <protection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 horizontal="center" vertical="center"/>
      <protection/>
    </xf>
    <xf numFmtId="8" fontId="9" fillId="0" borderId="0" xfId="0" applyNumberFormat="1" applyFont="1" applyAlignment="1" applyProtection="1">
      <alignment horizontal="center" vertical="center"/>
      <protection/>
    </xf>
    <xf numFmtId="168" fontId="3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33" fillId="0" borderId="0" xfId="0" applyFont="1" applyAlignment="1">
      <alignment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textRotation="90"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/>
      <protection/>
    </xf>
    <xf numFmtId="1" fontId="78" fillId="32" borderId="15" xfId="54" applyNumberFormat="1" applyBorder="1" applyAlignment="1" applyProtection="1">
      <alignment horizontal="center" vertical="center"/>
      <protection locked="0"/>
    </xf>
    <xf numFmtId="43" fontId="0" fillId="0" borderId="0" xfId="0" applyNumberFormat="1" applyAlignment="1" applyProtection="1">
      <alignment vertical="center"/>
      <protection/>
    </xf>
    <xf numFmtId="43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43" fontId="0" fillId="0" borderId="0" xfId="0" applyNumberFormat="1" applyAlignment="1" applyProtection="1">
      <alignment horizontal="center" vertical="center"/>
      <protection/>
    </xf>
    <xf numFmtId="168" fontId="0" fillId="0" borderId="0" xfId="0" applyNumberFormat="1" applyFont="1" applyAlignment="1" applyProtection="1">
      <alignment horizontal="center" vertical="center"/>
      <protection/>
    </xf>
    <xf numFmtId="168" fontId="3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168" fontId="77" fillId="31" borderId="15" xfId="52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 vertical="center"/>
      <protection/>
    </xf>
    <xf numFmtId="168" fontId="77" fillId="31" borderId="10" xfId="52" applyNumberFormat="1" applyBorder="1" applyAlignment="1" applyProtection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 applyProtection="1">
      <alignment horizontal="center" vertical="center" wrapText="1"/>
      <protection/>
    </xf>
    <xf numFmtId="169" fontId="31" fillId="32" borderId="14" xfId="54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78" fillId="32" borderId="10" xfId="54" applyNumberFormat="1" applyBorder="1" applyAlignment="1" applyProtection="1">
      <alignment horizontal="center" vertical="center" wrapText="1"/>
      <protection locked="0"/>
    </xf>
    <xf numFmtId="1" fontId="24" fillId="32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20" xfId="0" applyBorder="1" applyAlignment="1" applyProtection="1">
      <alignment horizontal="center" vertical="center"/>
      <protection/>
    </xf>
    <xf numFmtId="168" fontId="77" fillId="0" borderId="16" xfId="52" applyNumberFormat="1" applyFill="1" applyBorder="1" applyAlignment="1" applyProtection="1">
      <alignment horizontal="center" vertical="center" wrapText="1"/>
      <protection/>
    </xf>
    <xf numFmtId="168" fontId="77" fillId="0" borderId="20" xfId="52" applyNumberFormat="1" applyFill="1" applyBorder="1" applyAlignment="1" applyProtection="1">
      <alignment horizontal="center" vertical="center" wrapText="1"/>
      <protection/>
    </xf>
    <xf numFmtId="168" fontId="74" fillId="0" borderId="0" xfId="45" applyNumberFormat="1" applyFill="1" applyAlignment="1" applyProtection="1">
      <alignment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8" fontId="17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6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vertical="center"/>
    </xf>
    <xf numFmtId="168" fontId="8" fillId="0" borderId="0" xfId="0" applyNumberFormat="1" applyFont="1" applyAlignment="1" applyProtection="1">
      <alignment horizontal="right" vertical="center"/>
      <protection/>
    </xf>
    <xf numFmtId="168" fontId="77" fillId="0" borderId="19" xfId="52" applyNumberFormat="1" applyFill="1" applyBorder="1" applyAlignment="1" applyProtection="1">
      <alignment horizontal="center" vertical="center" wrapText="1"/>
      <protection/>
    </xf>
    <xf numFmtId="168" fontId="77" fillId="0" borderId="0" xfId="52" applyNumberForma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0" fillId="34" borderId="0" xfId="0" applyFont="1" applyFill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1" fontId="78" fillId="0" borderId="10" xfId="54" applyNumberFormat="1" applyFill="1" applyBorder="1" applyAlignment="1" applyProtection="1">
      <alignment horizontal="center" vertical="center"/>
      <protection/>
    </xf>
    <xf numFmtId="1" fontId="0" fillId="0" borderId="10" xfId="54" applyNumberFormat="1" applyFont="1" applyFill="1" applyBorder="1" applyAlignment="1" applyProtection="1">
      <alignment horizontal="center" vertical="center"/>
      <protection/>
    </xf>
    <xf numFmtId="1" fontId="78" fillId="0" borderId="20" xfId="54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78" fillId="0" borderId="16" xfId="54" applyFill="1" applyBorder="1" applyAlignment="1" applyProtection="1">
      <alignment horizontal="center" vertical="center"/>
      <protection/>
    </xf>
    <xf numFmtId="0" fontId="78" fillId="0" borderId="20" xfId="54" applyFill="1" applyBorder="1" applyAlignment="1" applyProtection="1">
      <alignment horizontal="center" vertical="center"/>
      <protection/>
    </xf>
    <xf numFmtId="0" fontId="78" fillId="0" borderId="0" xfId="54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78" fillId="0" borderId="19" xfId="54" applyFill="1" applyBorder="1" applyAlignment="1" applyProtection="1">
      <alignment horizontal="center" vertical="center"/>
      <protection/>
    </xf>
    <xf numFmtId="1" fontId="78" fillId="0" borderId="16" xfId="54" applyNumberFormat="1" applyFill="1" applyBorder="1" applyAlignment="1" applyProtection="1">
      <alignment horizontal="center" vertical="center"/>
      <protection/>
    </xf>
    <xf numFmtId="168" fontId="1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29" fillId="30" borderId="0" xfId="45" applyFont="1" applyAlignment="1" applyProtection="1">
      <alignment vertical="center"/>
      <protection/>
    </xf>
    <xf numFmtId="0" fontId="74" fillId="30" borderId="0" xfId="45" applyAlignment="1" applyProtection="1">
      <alignment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1" fontId="24" fillId="32" borderId="0" xfId="54" applyNumberFormat="1" applyFont="1" applyBorder="1" applyAlignment="1" applyProtection="1">
      <alignment horizontal="center" vertical="center" wrapText="1"/>
      <protection/>
    </xf>
    <xf numFmtId="0" fontId="26" fillId="32" borderId="0" xfId="54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1" fontId="17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" fontId="23" fillId="31" borderId="0" xfId="52" applyNumberFormat="1" applyFont="1" applyBorder="1" applyAlignment="1" applyProtection="1">
      <alignment horizontal="center" vertical="center" wrapText="1"/>
      <protection/>
    </xf>
    <xf numFmtId="0" fontId="27" fillId="31" borderId="0" xfId="52" applyFont="1" applyBorder="1" applyAlignment="1" applyProtection="1">
      <alignment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17" fillId="34" borderId="0" xfId="0" applyFont="1" applyFill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vertical="center" wrapText="1"/>
      <protection/>
    </xf>
    <xf numFmtId="0" fontId="17" fillId="34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0" fontId="71" fillId="26" borderId="0" xfId="40" applyBorder="1" applyAlignment="1" applyProtection="1">
      <alignment horizontal="center" vertical="center"/>
      <protection/>
    </xf>
    <xf numFmtId="0" fontId="28" fillId="26" borderId="0" xfId="4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68" fontId="0" fillId="0" borderId="0" xfId="0" applyNumberFormat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8" fontId="17" fillId="0" borderId="0" xfId="0" applyNumberFormat="1" applyFont="1" applyAlignment="1">
      <alignment horizontal="center"/>
    </xf>
    <xf numFmtId="0" fontId="9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right" vertical="center"/>
      <protection/>
    </xf>
    <xf numFmtId="0" fontId="87" fillId="0" borderId="0" xfId="0" applyFont="1" applyAlignment="1" applyProtection="1">
      <alignment/>
      <protection/>
    </xf>
    <xf numFmtId="0" fontId="87" fillId="0" borderId="0" xfId="0" applyFont="1" applyAlignment="1" applyProtection="1">
      <alignment horizontal="right" vertical="center"/>
      <protection/>
    </xf>
    <xf numFmtId="0" fontId="87" fillId="0" borderId="0" xfId="0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1" fontId="87" fillId="0" borderId="0" xfId="0" applyNumberFormat="1" applyFont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 horizontal="right"/>
      <protection/>
    </xf>
    <xf numFmtId="166" fontId="78" fillId="0" borderId="0" xfId="54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ill="1" applyBorder="1" applyAlignment="1" applyProtection="1">
      <alignment/>
      <protection/>
    </xf>
    <xf numFmtId="168" fontId="36" fillId="0" borderId="0" xfId="52" applyNumberFormat="1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68" fontId="36" fillId="0" borderId="10" xfId="52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0" fontId="25" fillId="0" borderId="0" xfId="52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68" fontId="36" fillId="0" borderId="14" xfId="52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/>
      <protection/>
    </xf>
    <xf numFmtId="168" fontId="15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textRotation="90"/>
      <protection/>
    </xf>
    <xf numFmtId="0" fontId="0" fillId="0" borderId="0" xfId="0" applyAlignment="1" applyProtection="1">
      <alignment textRotation="90"/>
      <protection/>
    </xf>
    <xf numFmtId="0" fontId="0" fillId="0" borderId="0" xfId="0" applyFill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/>
      <protection/>
    </xf>
    <xf numFmtId="1" fontId="0" fillId="0" borderId="16" xfId="54" applyNumberFormat="1" applyFont="1" applyFill="1" applyBorder="1" applyAlignment="1" applyProtection="1">
      <alignment horizontal="center" vertical="center"/>
      <protection/>
    </xf>
    <xf numFmtId="0" fontId="25" fillId="0" borderId="0" xfId="52" applyFont="1" applyFill="1" applyBorder="1" applyAlignment="1" applyProtection="1">
      <alignment/>
      <protection/>
    </xf>
    <xf numFmtId="168" fontId="25" fillId="0" borderId="0" xfId="52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74" fillId="0" borderId="0" xfId="45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74" fillId="30" borderId="0" xfId="45" applyAlignment="1" applyProtection="1">
      <alignment horizontal="right" vertical="center"/>
      <protection/>
    </xf>
    <xf numFmtId="0" fontId="74" fillId="30" borderId="0" xfId="45" applyAlignment="1" applyProtection="1">
      <alignment textRotation="90"/>
      <protection/>
    </xf>
    <xf numFmtId="0" fontId="8" fillId="0" borderId="0" xfId="0" applyFont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textRotation="90"/>
      <protection/>
    </xf>
    <xf numFmtId="0" fontId="37" fillId="0" borderId="0" xfId="52" applyFont="1" applyFill="1" applyBorder="1" applyAlignment="1" applyProtection="1">
      <alignment vertical="center"/>
      <protection/>
    </xf>
    <xf numFmtId="168" fontId="37" fillId="0" borderId="0" xfId="52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68" fontId="0" fillId="0" borderId="0" xfId="0" applyNumberForma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/>
      <protection/>
    </xf>
    <xf numFmtId="1" fontId="78" fillId="0" borderId="0" xfId="54" applyNumberFormat="1" applyFill="1" applyBorder="1" applyAlignment="1" applyProtection="1">
      <alignment horizontal="center" vertical="center"/>
      <protection/>
    </xf>
    <xf numFmtId="0" fontId="25" fillId="0" borderId="0" xfId="52" applyFont="1" applyFill="1" applyAlignment="1" applyProtection="1">
      <alignment vertical="center"/>
      <protection/>
    </xf>
    <xf numFmtId="168" fontId="25" fillId="0" borderId="0" xfId="52" applyNumberFormat="1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25" fillId="0" borderId="0" xfId="52" applyFont="1" applyFill="1" applyAlignment="1" applyProtection="1">
      <alignment/>
      <protection/>
    </xf>
    <xf numFmtId="168" fontId="25" fillId="0" borderId="0" xfId="52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68" fontId="0" fillId="0" borderId="0" xfId="0" applyNumberFormat="1" applyFill="1" applyAlignment="1" applyProtection="1">
      <alignment vertical="center"/>
      <protection/>
    </xf>
    <xf numFmtId="1" fontId="0" fillId="0" borderId="15" xfId="54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right" vertical="center"/>
    </xf>
    <xf numFmtId="1" fontId="36" fillId="32" borderId="10" xfId="54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/>
    </xf>
    <xf numFmtId="1" fontId="36" fillId="32" borderId="17" xfId="54" applyNumberFormat="1" applyFont="1" applyBorder="1" applyAlignment="1" applyProtection="1">
      <alignment horizontal="center" vertical="center"/>
      <protection locked="0"/>
    </xf>
    <xf numFmtId="168" fontId="77" fillId="31" borderId="16" xfId="52" applyNumberFormat="1" applyBorder="1" applyAlignment="1" applyProtection="1">
      <alignment horizontal="center" vertical="center"/>
      <protection/>
    </xf>
    <xf numFmtId="168" fontId="77" fillId="31" borderId="15" xfId="52" applyNumberFormat="1" applyBorder="1" applyAlignment="1" applyProtection="1">
      <alignment horizontal="center" vertical="center"/>
      <protection/>
    </xf>
    <xf numFmtId="168" fontId="77" fillId="0" borderId="0" xfId="52" applyNumberFormat="1" applyFill="1" applyAlignment="1" applyProtection="1">
      <alignment horizontal="center" vertical="center"/>
      <protection/>
    </xf>
    <xf numFmtId="168" fontId="77" fillId="0" borderId="16" xfId="52" applyNumberFormat="1" applyFill="1" applyBorder="1" applyAlignment="1" applyProtection="1">
      <alignment horizontal="center" vertical="center"/>
      <protection/>
    </xf>
    <xf numFmtId="0" fontId="78" fillId="0" borderId="10" xfId="54" applyFill="1" applyBorder="1" applyAlignment="1" applyProtection="1">
      <alignment horizontal="center" vertical="center"/>
      <protection/>
    </xf>
    <xf numFmtId="168" fontId="77" fillId="0" borderId="10" xfId="52" applyNumberFormat="1" applyFill="1" applyBorder="1" applyAlignment="1" applyProtection="1">
      <alignment horizontal="center" vertical="center" wrapText="1"/>
      <protection/>
    </xf>
    <xf numFmtId="168" fontId="25" fillId="0" borderId="0" xfId="52" applyNumberFormat="1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66" fontId="0" fillId="0" borderId="0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3" fontId="0" fillId="0" borderId="0" xfId="0" applyNumberFormat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right" vertical="center"/>
      <protection/>
    </xf>
    <xf numFmtId="0" fontId="87" fillId="0" borderId="0" xfId="0" applyFont="1" applyAlignment="1">
      <alignment/>
    </xf>
    <xf numFmtId="1" fontId="0" fillId="0" borderId="15" xfId="54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Alignment="1" applyProtection="1">
      <alignment horizontal="center"/>
      <protection/>
    </xf>
    <xf numFmtId="1" fontId="36" fillId="0" borderId="16" xfId="54" applyNumberFormat="1" applyFont="1" applyFill="1" applyBorder="1" applyAlignment="1" applyProtection="1">
      <alignment horizontal="center" vertical="center"/>
      <protection/>
    </xf>
    <xf numFmtId="8" fontId="9" fillId="0" borderId="0" xfId="0" applyNumberFormat="1" applyFont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/>
      <protection/>
    </xf>
    <xf numFmtId="168" fontId="77" fillId="0" borderId="19" xfId="52" applyNumberFormat="1" applyFill="1" applyBorder="1" applyAlignment="1" applyProtection="1">
      <alignment horizontal="center" vertical="center"/>
      <protection/>
    </xf>
    <xf numFmtId="1" fontId="78" fillId="0" borderId="19" xfId="54" applyNumberFormat="1" applyFill="1" applyBorder="1" applyAlignment="1" applyProtection="1">
      <alignment horizontal="center" vertical="center"/>
      <protection/>
    </xf>
    <xf numFmtId="171" fontId="0" fillId="0" borderId="0" xfId="0" applyNumberFormat="1" applyAlignment="1" applyProtection="1">
      <alignment/>
      <protection/>
    </xf>
    <xf numFmtId="0" fontId="8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19" fillId="0" borderId="0" xfId="0" applyNumberFormat="1" applyFont="1" applyFill="1" applyBorder="1" applyAlignment="1" applyProtection="1">
      <alignment horizontal="right"/>
      <protection/>
    </xf>
    <xf numFmtId="1" fontId="1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6" fontId="0" fillId="0" borderId="16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166" fontId="78" fillId="0" borderId="15" xfId="54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77" fillId="31" borderId="14" xfId="52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/>
      <protection/>
    </xf>
    <xf numFmtId="166" fontId="77" fillId="31" borderId="14" xfId="52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166" fontId="0" fillId="0" borderId="16" xfId="0" applyNumberForma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166" fontId="0" fillId="0" borderId="14" xfId="0" applyNumberFormat="1" applyBorder="1" applyAlignment="1" applyProtection="1">
      <alignment horizontal="center"/>
      <protection/>
    </xf>
    <xf numFmtId="166" fontId="0" fillId="0" borderId="14" xfId="0" applyNumberFormat="1" applyFont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 horizontal="center"/>
      <protection/>
    </xf>
    <xf numFmtId="1" fontId="36" fillId="0" borderId="15" xfId="54" applyNumberFormat="1" applyFont="1" applyFill="1" applyBorder="1" applyAlignment="1" applyProtection="1">
      <alignment horizontal="center" vertical="center"/>
      <protection/>
    </xf>
    <xf numFmtId="166" fontId="77" fillId="31" borderId="15" xfId="52" applyNumberFormat="1" applyBorder="1" applyAlignment="1" applyProtection="1">
      <alignment horizontal="center" vertical="center"/>
      <protection/>
    </xf>
    <xf numFmtId="1" fontId="78" fillId="0" borderId="15" xfId="54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68" fontId="0" fillId="0" borderId="0" xfId="0" applyNumberFormat="1" applyAlignment="1" applyProtection="1">
      <alignment horizontal="right"/>
      <protection/>
    </xf>
    <xf numFmtId="166" fontId="0" fillId="0" borderId="0" xfId="0" applyNumberFormat="1" applyAlignment="1" applyProtection="1">
      <alignment horizontal="center"/>
      <protection/>
    </xf>
    <xf numFmtId="166" fontId="68" fillId="0" borderId="0" xfId="54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1" fontId="7" fillId="0" borderId="15" xfId="54" applyNumberFormat="1" applyFont="1" applyFill="1" applyBorder="1" applyAlignment="1" applyProtection="1">
      <alignment horizontal="center"/>
      <protection/>
    </xf>
    <xf numFmtId="1" fontId="7" fillId="0" borderId="16" xfId="54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74" fillId="30" borderId="21" xfId="45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1" fontId="36" fillId="0" borderId="0" xfId="54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3" fontId="0" fillId="0" borderId="0" xfId="0" applyNumberFormat="1" applyAlignment="1" applyProtection="1">
      <alignment/>
      <protection/>
    </xf>
    <xf numFmtId="1" fontId="0" fillId="32" borderId="15" xfId="54" applyNumberFormat="1" applyFont="1" applyBorder="1" applyAlignment="1" applyProtection="1">
      <alignment horizontal="center" vertical="center"/>
      <protection locked="0"/>
    </xf>
    <xf numFmtId="1" fontId="88" fillId="32" borderId="15" xfId="54" applyNumberFormat="1" applyFont="1" applyBorder="1" applyAlignment="1" applyProtection="1">
      <alignment horizontal="center" vertical="center"/>
      <protection locked="0"/>
    </xf>
    <xf numFmtId="168" fontId="89" fillId="31" borderId="0" xfId="52" applyNumberFormat="1" applyFont="1" applyAlignment="1" applyProtection="1">
      <alignment/>
      <protection/>
    </xf>
    <xf numFmtId="168" fontId="89" fillId="31" borderId="18" xfId="52" applyNumberFormat="1" applyFont="1" applyBorder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textRotation="90"/>
      <protection/>
    </xf>
    <xf numFmtId="0" fontId="19" fillId="0" borderId="0" xfId="0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horizontal="center" vertical="center"/>
      <protection/>
    </xf>
    <xf numFmtId="0" fontId="7" fillId="26" borderId="0" xfId="40" applyFont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0" xfId="0" applyNumberFormat="1" applyFont="1" applyBorder="1" applyAlignment="1" applyProtection="1">
      <alignment horizontal="left" vertical="center"/>
      <protection/>
    </xf>
    <xf numFmtId="0" fontId="36" fillId="0" borderId="0" xfId="54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/>
      <protection/>
    </xf>
    <xf numFmtId="168" fontId="0" fillId="0" borderId="0" xfId="0" applyNumberForma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168" fontId="17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19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8" fontId="17" fillId="0" borderId="0" xfId="0" applyNumberFormat="1" applyFont="1" applyAlignment="1">
      <alignment horizontal="left"/>
    </xf>
    <xf numFmtId="168" fontId="17" fillId="0" borderId="0" xfId="0" applyNumberFormat="1" applyFont="1" applyAlignment="1">
      <alignment horizontal="center" vertical="center"/>
    </xf>
    <xf numFmtId="168" fontId="77" fillId="0" borderId="20" xfId="52" applyNumberFormat="1" applyFill="1" applyBorder="1" applyAlignment="1" applyProtection="1">
      <alignment horizontal="center" vertical="center"/>
      <protection/>
    </xf>
    <xf numFmtId="1" fontId="78" fillId="0" borderId="16" xfId="54" applyNumberFormat="1" applyFill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1" fontId="36" fillId="0" borderId="16" xfId="54" applyNumberFormat="1" applyFont="1" applyFill="1" applyBorder="1" applyAlignment="1" applyProtection="1">
      <alignment horizontal="center" vertical="center"/>
      <protection locked="0"/>
    </xf>
    <xf numFmtId="1" fontId="36" fillId="0" borderId="0" xfId="54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68" fontId="8" fillId="0" borderId="0" xfId="0" applyNumberFormat="1" applyFont="1" applyAlignment="1" applyProtection="1">
      <alignment vertical="center"/>
      <protection/>
    </xf>
    <xf numFmtId="1" fontId="78" fillId="0" borderId="10" xfId="54" applyNumberForma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6" fontId="0" fillId="0" borderId="19" xfId="0" applyNumberForma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90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center"/>
    </xf>
    <xf numFmtId="168" fontId="77" fillId="31" borderId="0" xfId="52" applyNumberFormat="1" applyAlignment="1" applyProtection="1">
      <alignment horizontal="center" vertical="center"/>
      <protection/>
    </xf>
    <xf numFmtId="168" fontId="77" fillId="0" borderId="0" xfId="52" applyNumberFormat="1" applyFill="1" applyAlignment="1" applyProtection="1">
      <alignment vertical="center"/>
      <protection/>
    </xf>
    <xf numFmtId="168" fontId="21" fillId="0" borderId="0" xfId="0" applyNumberFormat="1" applyFont="1" applyBorder="1" applyAlignment="1" applyProtection="1">
      <alignment wrapText="1"/>
      <protection/>
    </xf>
    <xf numFmtId="0" fontId="0" fillId="0" borderId="19" xfId="0" applyBorder="1" applyAlignment="1" applyProtection="1" quotePrefix="1">
      <alignment horizontal="center" vertical="center"/>
      <protection/>
    </xf>
    <xf numFmtId="1" fontId="78" fillId="0" borderId="15" xfId="54" applyNumberFormat="1" applyFill="1" applyBorder="1" applyAlignment="1" applyProtection="1">
      <alignment horizontal="center" vertical="center"/>
      <protection locked="0"/>
    </xf>
    <xf numFmtId="0" fontId="74" fillId="0" borderId="0" xfId="45" applyFill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0" xfId="0" applyFont="1" applyAlignment="1">
      <alignment vertical="center"/>
    </xf>
    <xf numFmtId="0" fontId="3" fillId="32" borderId="0" xfId="54" applyFont="1" applyAlignment="1" applyProtection="1">
      <alignment horizontal="center" vertical="center"/>
      <protection/>
    </xf>
    <xf numFmtId="0" fontId="3" fillId="32" borderId="0" xfId="54" applyFont="1" applyAlignment="1" applyProtection="1">
      <alignment vertical="center"/>
      <protection/>
    </xf>
    <xf numFmtId="0" fontId="3" fillId="31" borderId="0" xfId="52" applyFont="1" applyAlignment="1" applyProtection="1">
      <alignment horizontal="center" vertical="center"/>
      <protection/>
    </xf>
    <xf numFmtId="0" fontId="3" fillId="31" borderId="0" xfId="52" applyFont="1" applyAlignment="1" applyProtection="1">
      <alignment vertical="center"/>
      <protection/>
    </xf>
    <xf numFmtId="1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1" fontId="3" fillId="35" borderId="0" xfId="40" applyNumberFormat="1" applyFont="1" applyFill="1" applyBorder="1" applyAlignment="1" applyProtection="1">
      <alignment horizontal="center" vertical="center"/>
      <protection/>
    </xf>
    <xf numFmtId="1" fontId="3" fillId="0" borderId="0" xfId="40" applyNumberFormat="1" applyFont="1" applyFill="1" applyBorder="1" applyAlignment="1" applyProtection="1">
      <alignment horizontal="center" vertical="center"/>
      <protection/>
    </xf>
    <xf numFmtId="0" fontId="3" fillId="0" borderId="0" xfId="40" applyFont="1" applyFill="1" applyBorder="1" applyAlignment="1" applyProtection="1">
      <alignment vertical="center" wrapText="1"/>
      <protection/>
    </xf>
    <xf numFmtId="1" fontId="3" fillId="0" borderId="0" xfId="0" applyNumberFormat="1" applyFont="1" applyBorder="1" applyAlignment="1" applyProtection="1">
      <alignment horizontal="center" vertical="top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Alignment="1" applyProtection="1">
      <alignment horizontal="right" vertical="center"/>
      <protection/>
    </xf>
    <xf numFmtId="1" fontId="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168" fontId="3" fillId="0" borderId="0" xfId="0" applyNumberFormat="1" applyFont="1" applyBorder="1" applyAlignment="1" applyProtection="1">
      <alignment wrapText="1"/>
      <protection/>
    </xf>
    <xf numFmtId="0" fontId="74" fillId="30" borderId="0" xfId="45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wrapText="1"/>
      <protection/>
    </xf>
    <xf numFmtId="43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74" fillId="30" borderId="0" xfId="45" applyAlignment="1" applyProtection="1">
      <alignment/>
      <protection/>
    </xf>
    <xf numFmtId="0" fontId="78" fillId="32" borderId="0" xfId="54" applyAlignment="1" applyProtection="1">
      <alignment/>
      <protection/>
    </xf>
    <xf numFmtId="1" fontId="2" fillId="0" borderId="0" xfId="0" applyNumberFormat="1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20" fillId="0" borderId="0" xfId="0" applyNumberFormat="1" applyFont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5" borderId="0" xfId="40" applyFont="1" applyFill="1" applyBorder="1" applyAlignment="1" applyProtection="1">
      <alignment vertical="center"/>
      <protection/>
    </xf>
    <xf numFmtId="0" fontId="3" fillId="26" borderId="0" xfId="40" applyFont="1" applyBorder="1" applyAlignment="1" applyProtection="1">
      <alignment vertical="center"/>
      <protection/>
    </xf>
    <xf numFmtId="1" fontId="3" fillId="26" borderId="0" xfId="4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9" fillId="0" borderId="18" xfId="0" applyFont="1" applyBorder="1" applyAlignment="1" applyProtection="1">
      <alignment vertical="center"/>
      <protection/>
    </xf>
    <xf numFmtId="0" fontId="91" fillId="0" borderId="0" xfId="0" applyFont="1" applyAlignment="1" applyProtection="1">
      <alignment/>
      <protection/>
    </xf>
    <xf numFmtId="0" fontId="91" fillId="0" borderId="0" xfId="0" applyFont="1" applyFill="1" applyAlignment="1" applyProtection="1">
      <alignment/>
      <protection/>
    </xf>
    <xf numFmtId="3" fontId="91" fillId="0" borderId="10" xfId="0" applyNumberFormat="1" applyFont="1" applyBorder="1" applyAlignment="1" applyProtection="1">
      <alignment horizontal="center"/>
      <protection/>
    </xf>
    <xf numFmtId="3" fontId="91" fillId="0" borderId="16" xfId="0" applyNumberFormat="1" applyFont="1" applyFill="1" applyBorder="1" applyAlignment="1" applyProtection="1">
      <alignment horizontal="center"/>
      <protection/>
    </xf>
    <xf numFmtId="168" fontId="77" fillId="31" borderId="0" xfId="52" applyNumberFormat="1" applyAlignment="1">
      <alignment horizontal="center" vertical="center"/>
    </xf>
    <xf numFmtId="168" fontId="39" fillId="0" borderId="0" xfId="0" applyNumberFormat="1" applyFont="1" applyBorder="1" applyAlignment="1" applyProtection="1">
      <alignment horizontal="center" vertical="center"/>
      <protection/>
    </xf>
    <xf numFmtId="168" fontId="39" fillId="0" borderId="0" xfId="0" applyNumberFormat="1" applyFont="1" applyBorder="1" applyAlignment="1" applyProtection="1">
      <alignment horizontal="left" vertical="center"/>
      <protection/>
    </xf>
    <xf numFmtId="43" fontId="0" fillId="0" borderId="0" xfId="0" applyNumberFormat="1" applyFont="1" applyAlignment="1" applyProtection="1">
      <alignment vertical="center"/>
      <protection/>
    </xf>
    <xf numFmtId="44" fontId="0" fillId="0" borderId="0" xfId="0" applyNumberFormat="1" applyFont="1" applyAlignment="1">
      <alignment vertical="center"/>
    </xf>
    <xf numFmtId="168" fontId="92" fillId="0" borderId="0" xfId="0" applyNumberFormat="1" applyFont="1" applyAlignment="1">
      <alignment vertical="center"/>
    </xf>
    <xf numFmtId="168" fontId="1" fillId="0" borderId="0" xfId="0" applyNumberFormat="1" applyFont="1" applyAlignment="1" applyProtection="1">
      <alignment/>
      <protection/>
    </xf>
    <xf numFmtId="168" fontId="3" fillId="0" borderId="0" xfId="0" applyNumberFormat="1" applyFont="1" applyBorder="1" applyAlignment="1" applyProtection="1">
      <alignment horizontal="right" vertical="center"/>
      <protection/>
    </xf>
    <xf numFmtId="0" fontId="39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74" fillId="0" borderId="0" xfId="45" applyFill="1" applyAlignment="1" applyProtection="1">
      <alignment/>
      <protection/>
    </xf>
    <xf numFmtId="168" fontId="0" fillId="0" borderId="0" xfId="0" applyNumberFormat="1" applyFill="1" applyBorder="1" applyAlignment="1" applyProtection="1">
      <alignment horizontal="center" vertical="center"/>
      <protection/>
    </xf>
    <xf numFmtId="0" fontId="93" fillId="0" borderId="0" xfId="0" applyFont="1" applyAlignment="1" applyProtection="1">
      <alignment/>
      <protection/>
    </xf>
    <xf numFmtId="1" fontId="78" fillId="32" borderId="0" xfId="54" applyNumberFormat="1" applyBorder="1" applyAlignment="1" applyProtection="1">
      <alignment horizontal="center" vertical="center"/>
      <protection/>
    </xf>
    <xf numFmtId="0" fontId="78" fillId="32" borderId="0" xfId="54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/>
      <protection/>
    </xf>
    <xf numFmtId="168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91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/>
      <protection/>
    </xf>
    <xf numFmtId="1" fontId="36" fillId="0" borderId="10" xfId="54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1" fontId="77" fillId="0" borderId="0" xfId="52" applyNumberForma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74" fillId="0" borderId="0" xfId="45" applyFill="1" applyAlignment="1" applyProtection="1">
      <alignment/>
      <protection/>
    </xf>
    <xf numFmtId="0" fontId="74" fillId="0" borderId="0" xfId="45" applyFill="1" applyAlignment="1">
      <alignment vertical="center"/>
    </xf>
    <xf numFmtId="0" fontId="74" fillId="0" borderId="0" xfId="45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/>
    </xf>
    <xf numFmtId="0" fontId="9" fillId="0" borderId="14" xfId="0" applyFont="1" applyFill="1" applyBorder="1" applyAlignment="1" applyProtection="1">
      <alignment horizontal="left" vertical="center"/>
      <protection/>
    </xf>
    <xf numFmtId="168" fontId="77" fillId="31" borderId="15" xfId="52" applyNumberForma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20" xfId="0" applyFont="1" applyFill="1" applyBorder="1" applyAlignment="1" applyProtection="1">
      <alignment/>
      <protection/>
    </xf>
    <xf numFmtId="168" fontId="0" fillId="0" borderId="20" xfId="0" applyNumberFormat="1" applyFont="1" applyFill="1" applyBorder="1" applyAlignment="1" applyProtection="1">
      <alignment/>
      <protection/>
    </xf>
    <xf numFmtId="0" fontId="33" fillId="0" borderId="19" xfId="0" applyFont="1" applyFill="1" applyBorder="1" applyAlignment="1" applyProtection="1">
      <alignment/>
      <protection/>
    </xf>
    <xf numFmtId="168" fontId="77" fillId="0" borderId="0" xfId="52" applyNumberFormat="1" applyFill="1" applyBorder="1" applyAlignment="1" applyProtection="1">
      <alignment horizontal="center" vertical="center"/>
      <protection/>
    </xf>
    <xf numFmtId="1" fontId="78" fillId="0" borderId="0" xfId="54" applyNumberFormat="1" applyFill="1" applyBorder="1" applyAlignment="1" applyProtection="1">
      <alignment horizontal="center" vertical="center"/>
      <protection locked="0"/>
    </xf>
    <xf numFmtId="1" fontId="78" fillId="0" borderId="18" xfId="54" applyNumberFormat="1" applyFill="1" applyBorder="1" applyAlignment="1" applyProtection="1">
      <alignment horizontal="center" vertical="center"/>
      <protection locked="0"/>
    </xf>
    <xf numFmtId="168" fontId="77" fillId="0" borderId="15" xfId="52" applyNumberFormat="1" applyFill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78" fillId="0" borderId="0" xfId="54" applyFill="1" applyAlignment="1">
      <alignment/>
    </xf>
    <xf numFmtId="0" fontId="36" fillId="26" borderId="0" xfId="40" applyFont="1" applyBorder="1" applyAlignment="1">
      <alignment/>
    </xf>
    <xf numFmtId="0" fontId="40" fillId="0" borderId="0" xfId="0" applyFont="1" applyAlignment="1">
      <alignment horizontal="center" vertical="center"/>
    </xf>
    <xf numFmtId="0" fontId="41" fillId="26" borderId="0" xfId="40" applyFont="1" applyBorder="1" applyAlignment="1">
      <alignment horizontal="center"/>
    </xf>
    <xf numFmtId="0" fontId="94" fillId="32" borderId="0" xfId="54" applyFont="1" applyAlignment="1">
      <alignment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168" fontId="0" fillId="0" borderId="0" xfId="0" applyNumberFormat="1" applyFont="1" applyAlignment="1">
      <alignment horizontal="left"/>
    </xf>
    <xf numFmtId="1" fontId="78" fillId="0" borderId="17" xfId="54" applyNumberFormat="1" applyFill="1" applyBorder="1" applyAlignment="1" applyProtection="1">
      <alignment horizontal="center" vertical="center"/>
      <protection/>
    </xf>
    <xf numFmtId="1" fontId="36" fillId="0" borderId="10" xfId="54" applyNumberFormat="1" applyFont="1" applyFill="1" applyBorder="1" applyAlignment="1" applyProtection="1">
      <alignment horizontal="center" vertical="center"/>
      <protection/>
    </xf>
    <xf numFmtId="1" fontId="36" fillId="0" borderId="17" xfId="54" applyNumberFormat="1" applyFont="1" applyFill="1" applyBorder="1" applyAlignment="1" applyProtection="1">
      <alignment horizontal="center" vertical="center"/>
      <protection/>
    </xf>
    <xf numFmtId="8" fontId="77" fillId="31" borderId="0" xfId="52" applyNumberFormat="1" applyAlignment="1" applyProtection="1">
      <alignment horizontal="center" vertical="center"/>
      <protection/>
    </xf>
    <xf numFmtId="0" fontId="95" fillId="0" borderId="0" xfId="0" applyFont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right"/>
      <protection/>
    </xf>
    <xf numFmtId="0" fontId="96" fillId="0" borderId="0" xfId="0" applyFont="1" applyAlignment="1">
      <alignment/>
    </xf>
    <xf numFmtId="1" fontId="36" fillId="0" borderId="17" xfId="54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95" fillId="0" borderId="0" xfId="0" applyFont="1" applyAlignment="1">
      <alignment/>
    </xf>
    <xf numFmtId="0" fontId="95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" fontId="88" fillId="0" borderId="15" xfId="54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center" vertical="center"/>
      <protection/>
    </xf>
    <xf numFmtId="1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left" vertical="center"/>
      <protection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33" fillId="0" borderId="17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4" xfId="0" applyFont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6" fontId="0" fillId="0" borderId="15" xfId="0" applyNumberFormat="1" applyBorder="1" applyAlignment="1">
      <alignment horizontal="center"/>
    </xf>
    <xf numFmtId="1" fontId="0" fillId="0" borderId="0" xfId="54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/>
      <protection/>
    </xf>
    <xf numFmtId="3" fontId="91" fillId="0" borderId="20" xfId="0" applyNumberFormat="1" applyFont="1" applyBorder="1" applyAlignment="1" applyProtection="1">
      <alignment horizontal="center"/>
      <protection/>
    </xf>
    <xf numFmtId="166" fontId="78" fillId="0" borderId="20" xfId="54" applyNumberFormat="1" applyFill="1" applyBorder="1" applyAlignment="1" applyProtection="1">
      <alignment horizontal="center" vertical="center"/>
      <protection/>
    </xf>
    <xf numFmtId="0" fontId="87" fillId="0" borderId="21" xfId="0" applyFont="1" applyBorder="1" applyAlignment="1" applyProtection="1">
      <alignment/>
      <protection/>
    </xf>
    <xf numFmtId="166" fontId="77" fillId="0" borderId="20" xfId="52" applyNumberFormat="1" applyFill="1" applyBorder="1" applyAlignment="1" applyProtection="1">
      <alignment horizontal="center"/>
      <protection/>
    </xf>
    <xf numFmtId="1" fontId="78" fillId="0" borderId="20" xfId="54" applyNumberForma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/>
      <protection/>
    </xf>
    <xf numFmtId="0" fontId="17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168" fontId="0" fillId="0" borderId="0" xfId="0" applyNumberFormat="1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1" fontId="0" fillId="0" borderId="14" xfId="54" applyNumberFormat="1" applyFont="1" applyFill="1" applyBorder="1" applyAlignment="1" applyProtection="1">
      <alignment horizontal="center" vertical="center"/>
      <protection/>
    </xf>
    <xf numFmtId="1" fontId="0" fillId="0" borderId="15" xfId="54" applyNumberFormat="1" applyFont="1" applyFill="1" applyBorder="1" applyAlignment="1" applyProtection="1">
      <alignment horizontal="center" vertical="center"/>
      <protection/>
    </xf>
    <xf numFmtId="0" fontId="78" fillId="32" borderId="12" xfId="54" applyBorder="1" applyAlignment="1" applyProtection="1">
      <alignment horizontal="center" vertical="center"/>
      <protection locked="0"/>
    </xf>
    <xf numFmtId="0" fontId="78" fillId="32" borderId="24" xfId="54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textRotation="90"/>
      <protection/>
    </xf>
    <xf numFmtId="0" fontId="0" fillId="0" borderId="0" xfId="0" applyAlignment="1" applyProtection="1">
      <alignment textRotation="90"/>
      <protection/>
    </xf>
    <xf numFmtId="0" fontId="0" fillId="0" borderId="19" xfId="0" applyBorder="1" applyAlignment="1" applyProtection="1">
      <alignment textRotation="90"/>
      <protection/>
    </xf>
    <xf numFmtId="168" fontId="0" fillId="0" borderId="0" xfId="0" applyNumberFormat="1" applyAlignment="1" applyProtection="1">
      <alignment horizontal="center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Alignment="1">
      <alignment/>
    </xf>
    <xf numFmtId="0" fontId="31" fillId="32" borderId="14" xfId="54" applyFont="1" applyBorder="1" applyAlignment="1" applyProtection="1">
      <alignment vertical="center"/>
      <protection locked="0"/>
    </xf>
    <xf numFmtId="0" fontId="31" fillId="32" borderId="16" xfId="54" applyFont="1" applyBorder="1" applyAlignment="1" applyProtection="1">
      <alignment vertical="center"/>
      <protection locked="0"/>
    </xf>
    <xf numFmtId="0" fontId="31" fillId="32" borderId="15" xfId="54" applyFont="1" applyBorder="1" applyAlignment="1" applyProtection="1">
      <alignment vertical="center"/>
      <protection locked="0"/>
    </xf>
    <xf numFmtId="0" fontId="78" fillId="37" borderId="14" xfId="54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34" fillId="32" borderId="14" xfId="54" applyNumberFormat="1" applyFont="1" applyBorder="1" applyAlignment="1" applyProtection="1">
      <alignment vertical="center"/>
      <protection locked="0"/>
    </xf>
    <xf numFmtId="0" fontId="34" fillId="32" borderId="16" xfId="54" applyFont="1" applyBorder="1" applyAlignment="1" applyProtection="1">
      <alignment vertical="center"/>
      <protection locked="0"/>
    </xf>
    <xf numFmtId="0" fontId="34" fillId="32" borderId="15" xfId="54" applyFont="1" applyBorder="1" applyAlignment="1" applyProtection="1">
      <alignment vertical="center"/>
      <protection locked="0"/>
    </xf>
    <xf numFmtId="168" fontId="0" fillId="37" borderId="14" xfId="0" applyNumberFormat="1" applyFont="1" applyFill="1" applyBorder="1" applyAlignment="1" applyProtection="1">
      <alignment/>
      <protection locked="0"/>
    </xf>
    <xf numFmtId="168" fontId="0" fillId="37" borderId="15" xfId="0" applyNumberFormat="1" applyFill="1" applyBorder="1" applyAlignment="1" applyProtection="1">
      <alignment/>
      <protection locked="0"/>
    </xf>
    <xf numFmtId="0" fontId="78" fillId="0" borderId="12" xfId="54" applyFill="1" applyBorder="1" applyAlignment="1" applyProtection="1">
      <alignment horizontal="center" vertical="center"/>
      <protection/>
    </xf>
    <xf numFmtId="0" fontId="78" fillId="0" borderId="24" xfId="54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Satisfaisant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DP%20inventaire%20maison%20octobr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sentation"/>
      <sheetName val="Fibres"/>
      <sheetName val="Flocages LDP SE"/>
      <sheetName val="Produits GPP"/>
      <sheetName val="Field Grass, Zeechium"/>
      <sheetName val="Lars op't Hof (1)"/>
      <sheetName val="Lars op't Hof (2)"/>
      <sheetName val="Lars op't Hof (3)"/>
      <sheetName val="Ballast, SD, Gr, Bi, TD"/>
      <sheetName val="Arbres blister"/>
      <sheetName val="AO sachet"/>
      <sheetName val="Sapins"/>
      <sheetName val="Autres décors LDP"/>
      <sheetName val="Autres produits LDP"/>
      <sheetName val="Microrama et WWS"/>
      <sheetName val="AMF 87 kit"/>
      <sheetName val="AMF 87 divers"/>
      <sheetName val="Autres marques"/>
      <sheetName val="Global"/>
      <sheetName val="Poste et ristourne"/>
      <sheetName val="Prix"/>
      <sheetName val="Feuil1"/>
    </sheetNames>
    <sheetDataSet>
      <sheetData sheetId="20">
        <row r="16">
          <cell r="F16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decorprincipalement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.28125" style="0" customWidth="1"/>
    <col min="3" max="3" width="21.421875" style="0" customWidth="1"/>
    <col min="4" max="4" width="10.7109375" style="0" customWidth="1"/>
    <col min="5" max="5" width="13.57421875" style="0" customWidth="1"/>
    <col min="6" max="6" width="7.8515625" style="0" customWidth="1"/>
    <col min="7" max="7" width="12.57421875" style="0" customWidth="1"/>
    <col min="10" max="10" width="11.8515625" style="0" customWidth="1"/>
    <col min="12" max="12" width="12.421875" style="0" customWidth="1"/>
    <col min="13" max="13" width="8.57421875" style="0" customWidth="1"/>
  </cols>
  <sheetData>
    <row r="1" spans="2:19" s="15" customFormat="1" ht="21.75" customHeight="1">
      <c r="B1" s="14" t="s">
        <v>26</v>
      </c>
      <c r="E1" s="13"/>
      <c r="F1" s="151" t="s">
        <v>25</v>
      </c>
      <c r="G1" s="13"/>
      <c r="H1" s="5"/>
      <c r="I1" s="151">
        <f>'Poste et ristourne'!O21</f>
        <v>2024</v>
      </c>
      <c r="J1" s="13"/>
      <c r="K1" s="183" t="s">
        <v>1367</v>
      </c>
      <c r="L1" s="658" t="str">
        <f>'Poste et ristourne'!O22</f>
        <v>6.6</v>
      </c>
      <c r="O1" s="16"/>
      <c r="P1" s="17"/>
      <c r="Q1" s="11"/>
      <c r="R1"/>
      <c r="S1" s="18"/>
    </row>
    <row r="2" ht="9.75" customHeight="1"/>
    <row r="3" ht="12.75">
      <c r="B3" t="s">
        <v>48</v>
      </c>
    </row>
    <row r="4" ht="7.5" customHeight="1"/>
    <row r="5" ht="12.75">
      <c r="B5" t="s">
        <v>255</v>
      </c>
    </row>
    <row r="6" ht="12.75">
      <c r="C6" s="38" t="s">
        <v>256</v>
      </c>
    </row>
    <row r="7" ht="7.5" customHeight="1"/>
    <row r="8" ht="12.75">
      <c r="B8" s="11" t="s">
        <v>165</v>
      </c>
    </row>
    <row r="9" ht="12.75">
      <c r="B9" s="11" t="s">
        <v>166</v>
      </c>
    </row>
    <row r="10" spans="2:8" ht="15">
      <c r="B10" s="635" t="s">
        <v>1136</v>
      </c>
      <c r="C10" s="21" t="s">
        <v>53</v>
      </c>
      <c r="D10" s="21" t="s">
        <v>49</v>
      </c>
      <c r="E10" s="21" t="s">
        <v>54</v>
      </c>
      <c r="F10" s="21" t="s">
        <v>51</v>
      </c>
      <c r="G10" s="21"/>
      <c r="H10" s="21"/>
    </row>
    <row r="11" spans="2:8" ht="15">
      <c r="B11" s="635" t="s">
        <v>1137</v>
      </c>
      <c r="C11" s="21" t="s">
        <v>570</v>
      </c>
      <c r="D11" s="21" t="s">
        <v>49</v>
      </c>
      <c r="E11" s="21" t="s">
        <v>595</v>
      </c>
      <c r="F11" s="21" t="s">
        <v>51</v>
      </c>
      <c r="G11" s="21"/>
      <c r="H11" s="21"/>
    </row>
    <row r="12" spans="2:8" ht="15">
      <c r="B12" s="635" t="s">
        <v>1138</v>
      </c>
      <c r="C12" s="21" t="s">
        <v>1123</v>
      </c>
      <c r="D12" s="637"/>
      <c r="E12" s="637" t="s">
        <v>1124</v>
      </c>
      <c r="F12" s="21"/>
      <c r="G12" s="21"/>
      <c r="H12" s="21"/>
    </row>
    <row r="13" spans="2:8" ht="15">
      <c r="B13" s="635" t="s">
        <v>1139</v>
      </c>
      <c r="C13" s="21" t="s">
        <v>816</v>
      </c>
      <c r="D13" s="21"/>
      <c r="E13" s="21"/>
      <c r="F13" s="21"/>
      <c r="G13" s="21"/>
      <c r="H13" s="21"/>
    </row>
    <row r="14" spans="2:8" ht="15">
      <c r="B14" s="635" t="s">
        <v>1140</v>
      </c>
      <c r="C14" s="21" t="s">
        <v>1125</v>
      </c>
      <c r="D14" s="21"/>
      <c r="E14" s="21" t="s">
        <v>1345</v>
      </c>
      <c r="F14" s="21"/>
      <c r="G14" s="21"/>
      <c r="H14" s="21"/>
    </row>
    <row r="15" spans="2:8" ht="15">
      <c r="B15" s="635" t="s">
        <v>1151</v>
      </c>
      <c r="C15" s="21" t="s">
        <v>1126</v>
      </c>
      <c r="D15" s="21"/>
      <c r="E15" s="21" t="s">
        <v>1153</v>
      </c>
      <c r="F15" s="21"/>
      <c r="G15" s="21"/>
      <c r="H15" s="21"/>
    </row>
    <row r="16" spans="2:8" ht="15">
      <c r="B16" s="635" t="s">
        <v>1343</v>
      </c>
      <c r="C16" s="21" t="s">
        <v>1344</v>
      </c>
      <c r="D16" s="21"/>
      <c r="E16" s="21" t="s">
        <v>1346</v>
      </c>
      <c r="F16" s="21"/>
      <c r="G16" s="21"/>
      <c r="H16" s="21"/>
    </row>
    <row r="17" spans="2:8" ht="15">
      <c r="B17" s="635" t="s">
        <v>1141</v>
      </c>
      <c r="C17" s="35" t="s">
        <v>52</v>
      </c>
      <c r="D17" s="35" t="s">
        <v>49</v>
      </c>
      <c r="E17" s="35" t="s">
        <v>50</v>
      </c>
      <c r="F17" s="35" t="s">
        <v>51</v>
      </c>
      <c r="G17" s="35"/>
      <c r="H17" s="35"/>
    </row>
    <row r="18" spans="2:8" ht="15">
      <c r="B18" s="635" t="s">
        <v>1069</v>
      </c>
      <c r="C18" s="35" t="s">
        <v>257</v>
      </c>
      <c r="D18" s="35" t="s">
        <v>49</v>
      </c>
      <c r="E18" s="35"/>
      <c r="F18" s="35"/>
      <c r="G18" s="35"/>
      <c r="H18" s="35"/>
    </row>
    <row r="19" spans="2:8" ht="15">
      <c r="B19" s="635" t="s">
        <v>1069</v>
      </c>
      <c r="C19" s="35" t="s">
        <v>406</v>
      </c>
      <c r="D19" s="35" t="s">
        <v>49</v>
      </c>
      <c r="E19" s="35"/>
      <c r="F19" s="35"/>
      <c r="G19" s="35"/>
      <c r="H19" s="35"/>
    </row>
    <row r="20" spans="2:8" ht="15">
      <c r="B20" s="635" t="s">
        <v>1069</v>
      </c>
      <c r="C20" s="35" t="s">
        <v>407</v>
      </c>
      <c r="D20" s="35" t="s">
        <v>49</v>
      </c>
      <c r="E20" s="35"/>
      <c r="F20" s="35"/>
      <c r="G20" s="35"/>
      <c r="H20" s="35"/>
    </row>
    <row r="21" spans="2:8" ht="15">
      <c r="B21" s="635" t="s">
        <v>1069</v>
      </c>
      <c r="C21" s="35" t="s">
        <v>55</v>
      </c>
      <c r="D21" s="35" t="s">
        <v>49</v>
      </c>
      <c r="E21" s="35" t="s">
        <v>276</v>
      </c>
      <c r="F21" s="35"/>
      <c r="G21" s="35"/>
      <c r="H21" s="35"/>
    </row>
    <row r="22" spans="2:8" ht="12.75">
      <c r="B22" s="635" t="s">
        <v>1142</v>
      </c>
      <c r="C22" s="224" t="s">
        <v>408</v>
      </c>
      <c r="D22" s="39" t="s">
        <v>167</v>
      </c>
      <c r="E22" s="39" t="s">
        <v>54</v>
      </c>
      <c r="F22" s="39" t="s">
        <v>49</v>
      </c>
      <c r="G22" s="39"/>
      <c r="H22" s="39"/>
    </row>
    <row r="23" spans="2:8" ht="12.75">
      <c r="B23" s="635" t="s">
        <v>1143</v>
      </c>
      <c r="C23" s="224" t="s">
        <v>409</v>
      </c>
      <c r="D23" s="39" t="s">
        <v>167</v>
      </c>
      <c r="E23" s="39" t="s">
        <v>54</v>
      </c>
      <c r="F23" s="39" t="s">
        <v>49</v>
      </c>
      <c r="G23" s="39"/>
      <c r="H23" s="39"/>
    </row>
    <row r="24" spans="2:8" ht="12.75">
      <c r="B24" s="635" t="s">
        <v>1144</v>
      </c>
      <c r="C24" s="224" t="s">
        <v>410</v>
      </c>
      <c r="D24" s="39" t="s">
        <v>167</v>
      </c>
      <c r="E24" s="39" t="s">
        <v>54</v>
      </c>
      <c r="F24" s="39" t="s">
        <v>49</v>
      </c>
      <c r="G24" s="39"/>
      <c r="H24" s="39"/>
    </row>
    <row r="25" spans="2:8" ht="15">
      <c r="B25" s="635" t="s">
        <v>1145</v>
      </c>
      <c r="C25" s="634" t="s">
        <v>1127</v>
      </c>
      <c r="D25" s="634"/>
      <c r="E25" s="634" t="s">
        <v>1128</v>
      </c>
      <c r="F25" s="36"/>
      <c r="G25" s="36"/>
      <c r="H25" s="36"/>
    </row>
    <row r="26" spans="2:8" ht="15">
      <c r="B26" s="635" t="s">
        <v>1146</v>
      </c>
      <c r="C26" s="634" t="s">
        <v>515</v>
      </c>
      <c r="D26" s="634"/>
      <c r="E26" s="634" t="s">
        <v>596</v>
      </c>
      <c r="F26" s="36"/>
      <c r="G26" s="36"/>
      <c r="H26" s="36"/>
    </row>
    <row r="27" spans="2:8" ht="15">
      <c r="B27" s="635" t="s">
        <v>1147</v>
      </c>
      <c r="C27" s="636" t="s">
        <v>737</v>
      </c>
      <c r="D27" s="634"/>
      <c r="E27" s="634"/>
      <c r="F27" s="36"/>
      <c r="G27" s="36"/>
      <c r="H27" s="36"/>
    </row>
    <row r="28" spans="2:8" ht="15">
      <c r="B28" s="635" t="s">
        <v>1148</v>
      </c>
      <c r="C28" s="21" t="s">
        <v>1129</v>
      </c>
      <c r="D28" s="21"/>
      <c r="E28" s="21" t="s">
        <v>1154</v>
      </c>
      <c r="F28" s="21"/>
      <c r="G28" s="21"/>
      <c r="H28" s="21"/>
    </row>
    <row r="29" spans="2:8" ht="15">
      <c r="B29" s="635" t="s">
        <v>1149</v>
      </c>
      <c r="C29" s="633" t="s">
        <v>1131</v>
      </c>
      <c r="D29" s="633"/>
      <c r="E29" s="633" t="s">
        <v>1133</v>
      </c>
      <c r="F29" s="633"/>
      <c r="G29" s="633"/>
      <c r="H29" s="633"/>
    </row>
    <row r="30" spans="2:8" ht="15">
      <c r="B30" s="635" t="s">
        <v>1152</v>
      </c>
      <c r="C30" s="633" t="s">
        <v>1132</v>
      </c>
      <c r="D30" s="633"/>
      <c r="E30" s="633" t="s">
        <v>1134</v>
      </c>
      <c r="F30" s="633"/>
      <c r="G30" s="633"/>
      <c r="H30" s="633"/>
    </row>
    <row r="31" spans="2:8" ht="15">
      <c r="B31" s="635" t="s">
        <v>1150</v>
      </c>
      <c r="C31" s="633" t="s">
        <v>512</v>
      </c>
      <c r="D31" s="633"/>
      <c r="E31" s="633" t="s">
        <v>1135</v>
      </c>
      <c r="F31" s="633"/>
      <c r="G31" s="633"/>
      <c r="H31" s="633"/>
    </row>
    <row r="32" spans="2:8" ht="15">
      <c r="B32" s="635"/>
      <c r="C32" s="633"/>
      <c r="D32" s="633"/>
      <c r="E32" s="633"/>
      <c r="F32" s="633"/>
      <c r="G32" s="633"/>
      <c r="H32" s="633"/>
    </row>
    <row r="33" spans="3:7" ht="15">
      <c r="C33" s="37" t="s">
        <v>235</v>
      </c>
      <c r="F33" s="44" t="s">
        <v>233</v>
      </c>
      <c r="G33" t="s">
        <v>234</v>
      </c>
    </row>
    <row r="34" spans="2:10" ht="15">
      <c r="B34" s="37" t="s">
        <v>1363</v>
      </c>
      <c r="C34" s="37"/>
      <c r="H34" s="21"/>
      <c r="I34" s="21"/>
      <c r="J34" s="21"/>
    </row>
    <row r="35" ht="12.75">
      <c r="B35" s="37" t="s">
        <v>258</v>
      </c>
    </row>
    <row r="36" ht="7.5" customHeight="1"/>
    <row r="37" spans="2:6" ht="15">
      <c r="B37" s="11" t="s">
        <v>169</v>
      </c>
      <c r="F37" s="31" t="s">
        <v>170</v>
      </c>
    </row>
    <row r="38" ht="12.75">
      <c r="B38" s="37" t="s">
        <v>232</v>
      </c>
    </row>
    <row r="39" spans="3:9" ht="12.75">
      <c r="C39" t="s">
        <v>56</v>
      </c>
      <c r="E39" t="s">
        <v>57</v>
      </c>
      <c r="G39" t="s">
        <v>58</v>
      </c>
      <c r="I39" t="s">
        <v>59</v>
      </c>
    </row>
    <row r="40" ht="12.75">
      <c r="B40" s="37" t="s">
        <v>405</v>
      </c>
    </row>
    <row r="41" spans="2:7" ht="15">
      <c r="B41" s="37" t="s">
        <v>1249</v>
      </c>
      <c r="F41" s="21"/>
      <c r="G41" s="21"/>
    </row>
    <row r="42" ht="7.5" customHeight="1">
      <c r="B42" s="37"/>
    </row>
    <row r="43" ht="12.75">
      <c r="B43" s="37" t="s">
        <v>280</v>
      </c>
    </row>
    <row r="44" spans="2:8" ht="12.75">
      <c r="B44" s="37" t="s">
        <v>281</v>
      </c>
      <c r="E44" s="150" t="s">
        <v>279</v>
      </c>
      <c r="H44" s="152"/>
    </row>
    <row r="45" spans="2:5" ht="15.75">
      <c r="B45" s="37" t="s">
        <v>282</v>
      </c>
      <c r="E45" s="27" t="s">
        <v>26</v>
      </c>
    </row>
    <row r="46" spans="3:15" ht="15.75">
      <c r="C46" s="37" t="s">
        <v>283</v>
      </c>
      <c r="D46" s="27" t="s">
        <v>26</v>
      </c>
      <c r="O46" s="37"/>
    </row>
    <row r="47" ht="12.75">
      <c r="D47" s="11" t="s">
        <v>60</v>
      </c>
    </row>
    <row r="48" ht="12.75">
      <c r="D48" s="11" t="s">
        <v>61</v>
      </c>
    </row>
    <row r="49" spans="4:6" ht="12.75">
      <c r="D49" s="11" t="s">
        <v>62</v>
      </c>
      <c r="F49" s="11" t="s">
        <v>63</v>
      </c>
    </row>
    <row r="50" ht="7.5" customHeight="1"/>
    <row r="51" spans="2:6" ht="12.75">
      <c r="B51" s="11" t="s">
        <v>64</v>
      </c>
      <c r="F51" s="11" t="s">
        <v>168</v>
      </c>
    </row>
    <row r="52" spans="2:6" ht="12.75">
      <c r="B52" s="11" t="s">
        <v>65</v>
      </c>
      <c r="F52" s="37" t="s">
        <v>594</v>
      </c>
    </row>
  </sheetData>
  <sheetProtection password="C4FD" sheet="1"/>
  <hyperlinks>
    <hyperlink ref="E44" r:id="rId1" display="ledecorprincipalement@gmail.com"/>
  </hyperlinks>
  <printOptions/>
  <pageMargins left="0.25" right="0.25" top="0.26" bottom="0.31" header="0.3" footer="0.3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P56"/>
  <sheetViews>
    <sheetView workbookViewId="0" topLeftCell="A1">
      <selection activeCell="H15" sqref="H15:H48"/>
    </sheetView>
  </sheetViews>
  <sheetFormatPr defaultColWidth="11.421875" defaultRowHeight="12.75"/>
  <cols>
    <col min="1" max="1" width="4.28125" style="0" customWidth="1"/>
    <col min="3" max="3" width="25.7109375" style="0" customWidth="1"/>
    <col min="4" max="4" width="14.28125" style="1" customWidth="1"/>
    <col min="5" max="5" width="6.421875" style="1" customWidth="1"/>
    <col min="6" max="9" width="11.421875" style="1" customWidth="1"/>
    <col min="10" max="10" width="8.57421875" style="0" customWidth="1"/>
    <col min="13" max="13" width="3.57421875" style="0" customWidth="1"/>
  </cols>
  <sheetData>
    <row r="1" spans="1:15" s="15" customFormat="1" ht="21.75" customHeight="1">
      <c r="A1" s="43"/>
      <c r="B1" s="55" t="s">
        <v>26</v>
      </c>
      <c r="C1" s="22"/>
      <c r="D1" s="22"/>
      <c r="E1" s="84" t="s">
        <v>838</v>
      </c>
      <c r="F1" s="130"/>
      <c r="G1" s="130"/>
      <c r="H1" s="22"/>
      <c r="I1" s="59" t="s">
        <v>10</v>
      </c>
      <c r="J1" s="22"/>
      <c r="K1" s="84">
        <f>'Poste et ristourne'!O21</f>
        <v>2024</v>
      </c>
      <c r="L1" s="22"/>
      <c r="M1" s="22"/>
      <c r="O1" s="34"/>
    </row>
    <row r="2" spans="1:13" ht="9.75" customHeight="1">
      <c r="A2" s="23"/>
      <c r="B2" s="23"/>
      <c r="C2" s="23"/>
      <c r="D2" s="66"/>
      <c r="E2" s="66"/>
      <c r="F2" s="66"/>
      <c r="G2" s="66"/>
      <c r="H2" s="66"/>
      <c r="I2" s="66"/>
      <c r="J2" s="23"/>
      <c r="K2" s="23"/>
      <c r="L2" s="23"/>
      <c r="M2" s="23"/>
    </row>
    <row r="3" spans="1:13" ht="12.75">
      <c r="A3" s="23"/>
      <c r="B3" s="23"/>
      <c r="C3" s="23"/>
      <c r="D3" s="66"/>
      <c r="E3" s="66"/>
      <c r="F3" s="66"/>
      <c r="G3" s="66"/>
      <c r="H3" s="66"/>
      <c r="I3" s="82" t="s">
        <v>2</v>
      </c>
      <c r="J3" s="23"/>
      <c r="K3" s="82" t="s">
        <v>201</v>
      </c>
      <c r="L3" s="23"/>
      <c r="M3" s="23"/>
    </row>
    <row r="4" spans="1:13" ht="12.75" customHeight="1">
      <c r="A4" s="23"/>
      <c r="B4" s="131" t="s">
        <v>10</v>
      </c>
      <c r="C4" s="74" t="s">
        <v>181</v>
      </c>
      <c r="D4" s="82" t="s">
        <v>182</v>
      </c>
      <c r="E4" s="82" t="s">
        <v>191</v>
      </c>
      <c r="F4" s="82" t="s">
        <v>183</v>
      </c>
      <c r="G4" s="108" t="s">
        <v>2</v>
      </c>
      <c r="H4" s="82" t="s">
        <v>101</v>
      </c>
      <c r="I4" s="82" t="s">
        <v>421</v>
      </c>
      <c r="J4" s="23"/>
      <c r="K4" s="82" t="s">
        <v>202</v>
      </c>
      <c r="L4" s="82" t="s">
        <v>203</v>
      </c>
      <c r="M4" s="23"/>
    </row>
    <row r="5" spans="1:13" ht="12.75" customHeight="1">
      <c r="A5" s="23"/>
      <c r="B5" s="131"/>
      <c r="C5" s="74"/>
      <c r="D5" s="82"/>
      <c r="E5" s="82"/>
      <c r="F5" s="82"/>
      <c r="G5" s="108"/>
      <c r="H5" s="66"/>
      <c r="I5" s="66"/>
      <c r="J5" s="23"/>
      <c r="K5" s="72" t="s">
        <v>284</v>
      </c>
      <c r="L5" s="66" t="s">
        <v>204</v>
      </c>
      <c r="M5" s="23"/>
    </row>
    <row r="6" spans="1:13" ht="12.75" customHeight="1">
      <c r="A6" s="72" t="s">
        <v>373</v>
      </c>
      <c r="B6" s="23"/>
      <c r="C6" s="132" t="s">
        <v>1107</v>
      </c>
      <c r="D6" s="133" t="s">
        <v>184</v>
      </c>
      <c r="E6" s="133">
        <v>3</v>
      </c>
      <c r="F6" s="271" t="s">
        <v>37</v>
      </c>
      <c r="G6" s="134">
        <f>(Prix!H23)</f>
        <v>12</v>
      </c>
      <c r="H6" s="80"/>
      <c r="I6" s="156">
        <f aca="true" t="shared" si="0" ref="I6:I24">G6*H6</f>
        <v>0</v>
      </c>
      <c r="J6" s="23"/>
      <c r="K6" s="558">
        <f>(Prix!F23)</f>
        <v>100</v>
      </c>
      <c r="L6" s="23">
        <f>H6*K6</f>
        <v>0</v>
      </c>
      <c r="M6" s="23"/>
    </row>
    <row r="7" spans="1:13" ht="12.75" customHeight="1">
      <c r="A7" s="113" t="s">
        <v>1117</v>
      </c>
      <c r="B7" s="92"/>
      <c r="C7" s="132" t="s">
        <v>1108</v>
      </c>
      <c r="D7" s="133" t="s">
        <v>185</v>
      </c>
      <c r="E7" s="133">
        <v>3</v>
      </c>
      <c r="F7" s="271" t="s">
        <v>38</v>
      </c>
      <c r="G7" s="134">
        <f>(Prix!H24)</f>
        <v>12</v>
      </c>
      <c r="H7" s="80"/>
      <c r="I7" s="156">
        <f t="shared" si="0"/>
        <v>0</v>
      </c>
      <c r="J7" s="23"/>
      <c r="K7" s="558">
        <f>(Prix!F24)</f>
        <v>100</v>
      </c>
      <c r="L7" s="23">
        <f>H7*K7</f>
        <v>0</v>
      </c>
      <c r="M7" s="23"/>
    </row>
    <row r="8" spans="1:13" ht="12.75" customHeight="1">
      <c r="A8" s="23"/>
      <c r="B8" s="92"/>
      <c r="C8" s="132" t="s">
        <v>1109</v>
      </c>
      <c r="D8" s="133" t="s">
        <v>186</v>
      </c>
      <c r="E8" s="133">
        <v>2</v>
      </c>
      <c r="F8" s="271" t="s">
        <v>179</v>
      </c>
      <c r="G8" s="134">
        <f>(Prix!H25)</f>
        <v>13</v>
      </c>
      <c r="H8" s="80"/>
      <c r="I8" s="156">
        <f t="shared" si="0"/>
        <v>0</v>
      </c>
      <c r="J8" s="23"/>
      <c r="K8" s="558">
        <f>(Prix!F25)</f>
        <v>100</v>
      </c>
      <c r="L8" s="23">
        <f>H8*K8</f>
        <v>0</v>
      </c>
      <c r="M8" s="23"/>
    </row>
    <row r="9" spans="1:13" ht="12.75" customHeight="1">
      <c r="A9" s="23"/>
      <c r="B9" s="92"/>
      <c r="C9" s="132" t="s">
        <v>1111</v>
      </c>
      <c r="D9" s="133" t="s">
        <v>186</v>
      </c>
      <c r="E9" s="133">
        <v>2</v>
      </c>
      <c r="F9" s="271" t="s">
        <v>309</v>
      </c>
      <c r="G9" s="134">
        <f>(Prix!H26)</f>
        <v>13</v>
      </c>
      <c r="H9" s="80"/>
      <c r="I9" s="156">
        <f t="shared" si="0"/>
        <v>0</v>
      </c>
      <c r="J9" s="23"/>
      <c r="K9" s="558">
        <f>(Prix!F26)</f>
        <v>100</v>
      </c>
      <c r="L9" s="23">
        <f>H9*K9</f>
        <v>0</v>
      </c>
      <c r="M9" s="23"/>
    </row>
    <row r="10" spans="1:13" ht="12.75" customHeight="1">
      <c r="A10" s="23"/>
      <c r="B10" s="92"/>
      <c r="C10" s="132" t="s">
        <v>1110</v>
      </c>
      <c r="D10" s="133" t="s">
        <v>186</v>
      </c>
      <c r="E10" s="133">
        <v>2</v>
      </c>
      <c r="F10" s="271" t="s">
        <v>180</v>
      </c>
      <c r="G10" s="134">
        <f>(Prix!H27)</f>
        <v>13</v>
      </c>
      <c r="H10" s="80"/>
      <c r="I10" s="156">
        <f t="shared" si="0"/>
        <v>0</v>
      </c>
      <c r="J10" s="23"/>
      <c r="K10" s="558">
        <f>(Prix!F27)</f>
        <v>100</v>
      </c>
      <c r="L10" s="23">
        <f aca="true" t="shared" si="1" ref="L10:L24">H10*K10</f>
        <v>0</v>
      </c>
      <c r="M10" s="23"/>
    </row>
    <row r="11" spans="1:13" ht="12.75" customHeight="1">
      <c r="A11" s="23"/>
      <c r="B11" s="92"/>
      <c r="C11" s="132" t="s">
        <v>1112</v>
      </c>
      <c r="D11" s="133" t="s">
        <v>187</v>
      </c>
      <c r="E11" s="133">
        <v>1</v>
      </c>
      <c r="F11" s="271" t="s">
        <v>173</v>
      </c>
      <c r="G11" s="134">
        <f>(Prix!H28)</f>
        <v>12</v>
      </c>
      <c r="H11" s="80"/>
      <c r="I11" s="156">
        <f t="shared" si="0"/>
        <v>0</v>
      </c>
      <c r="J11" s="23"/>
      <c r="K11" s="558">
        <f>(Prix!F28)</f>
        <v>100</v>
      </c>
      <c r="L11" s="23">
        <f t="shared" si="1"/>
        <v>0</v>
      </c>
      <c r="M11" s="23"/>
    </row>
    <row r="12" spans="1:13" ht="12.75" customHeight="1">
      <c r="A12" s="23"/>
      <c r="B12" s="92"/>
      <c r="C12" s="132" t="s">
        <v>1113</v>
      </c>
      <c r="D12" s="133" t="s">
        <v>187</v>
      </c>
      <c r="E12" s="133">
        <v>1</v>
      </c>
      <c r="F12" s="271" t="s">
        <v>175</v>
      </c>
      <c r="G12" s="134">
        <f>(Prix!H29)</f>
        <v>12</v>
      </c>
      <c r="H12" s="80"/>
      <c r="I12" s="156">
        <f t="shared" si="0"/>
        <v>0</v>
      </c>
      <c r="J12" s="23"/>
      <c r="K12" s="558">
        <f>(Prix!F29)</f>
        <v>100</v>
      </c>
      <c r="L12" s="23">
        <f t="shared" si="1"/>
        <v>0</v>
      </c>
      <c r="M12" s="23"/>
    </row>
    <row r="13" spans="1:13" ht="12.75" customHeight="1">
      <c r="A13" s="23"/>
      <c r="B13" s="92"/>
      <c r="C13" s="132" t="s">
        <v>1265</v>
      </c>
      <c r="D13" s="133" t="s">
        <v>1261</v>
      </c>
      <c r="E13" s="133">
        <v>3</v>
      </c>
      <c r="F13" s="271" t="s">
        <v>1433</v>
      </c>
      <c r="G13" s="134">
        <f>(Prix!H247)</f>
        <v>29.5</v>
      </c>
      <c r="H13" s="80"/>
      <c r="I13" s="156">
        <f t="shared" si="0"/>
        <v>0</v>
      </c>
      <c r="J13" s="23"/>
      <c r="K13" s="558">
        <f>(Prix!F247)</f>
        <v>100</v>
      </c>
      <c r="L13" s="23">
        <f t="shared" si="1"/>
        <v>0</v>
      </c>
      <c r="M13" s="23"/>
    </row>
    <row r="14" spans="1:13" ht="12.75" customHeight="1">
      <c r="A14" s="23"/>
      <c r="B14" s="92"/>
      <c r="C14" s="132" t="s">
        <v>1265</v>
      </c>
      <c r="D14" s="133" t="s">
        <v>186</v>
      </c>
      <c r="E14" s="133">
        <v>3</v>
      </c>
      <c r="F14" s="271" t="s">
        <v>1434</v>
      </c>
      <c r="G14" s="134">
        <f>(Prix!H248)</f>
        <v>29.5</v>
      </c>
      <c r="H14" s="80"/>
      <c r="I14" s="156">
        <f t="shared" si="0"/>
        <v>0</v>
      </c>
      <c r="J14" s="23"/>
      <c r="K14" s="558">
        <f>(Prix!F247)</f>
        <v>100</v>
      </c>
      <c r="L14" s="23">
        <f>H14*K14</f>
        <v>0</v>
      </c>
      <c r="M14" s="23"/>
    </row>
    <row r="15" spans="1:13" ht="12.75" customHeight="1">
      <c r="A15" s="23"/>
      <c r="B15" s="92"/>
      <c r="C15" s="132" t="s">
        <v>1265</v>
      </c>
      <c r="D15" s="133" t="s">
        <v>188</v>
      </c>
      <c r="E15" s="133">
        <v>2</v>
      </c>
      <c r="F15" s="271" t="s">
        <v>1259</v>
      </c>
      <c r="G15" s="134">
        <f>(Prix!H249)</f>
        <v>29.5</v>
      </c>
      <c r="H15" s="80"/>
      <c r="I15" s="156">
        <f t="shared" si="0"/>
        <v>0</v>
      </c>
      <c r="J15" s="23"/>
      <c r="K15" s="558">
        <f>(Prix!F249)</f>
        <v>100</v>
      </c>
      <c r="L15" s="23">
        <f t="shared" si="1"/>
        <v>0</v>
      </c>
      <c r="M15" s="23"/>
    </row>
    <row r="16" spans="1:13" ht="12.75" customHeight="1">
      <c r="A16" s="23"/>
      <c r="B16" s="92"/>
      <c r="C16" s="132" t="s">
        <v>1265</v>
      </c>
      <c r="D16" s="133" t="s">
        <v>189</v>
      </c>
      <c r="E16" s="133">
        <v>2</v>
      </c>
      <c r="F16" s="271" t="s">
        <v>1258</v>
      </c>
      <c r="G16" s="134">
        <f>(Prix!H250)</f>
        <v>29.5</v>
      </c>
      <c r="H16" s="80"/>
      <c r="I16" s="156">
        <f t="shared" si="0"/>
        <v>0</v>
      </c>
      <c r="J16" s="23"/>
      <c r="K16" s="558">
        <f>(Prix!F250)</f>
        <v>100</v>
      </c>
      <c r="L16" s="23">
        <f t="shared" si="1"/>
        <v>0</v>
      </c>
      <c r="M16" s="23"/>
    </row>
    <row r="17" spans="1:15" ht="12.75" customHeight="1">
      <c r="A17" s="23"/>
      <c r="B17" s="92"/>
      <c r="C17" s="132" t="s">
        <v>1255</v>
      </c>
      <c r="D17" s="133" t="s">
        <v>185</v>
      </c>
      <c r="E17" s="133">
        <v>3</v>
      </c>
      <c r="F17" s="271" t="s">
        <v>1436</v>
      </c>
      <c r="G17" s="134">
        <f>(Prix!H251)</f>
        <v>29.5</v>
      </c>
      <c r="H17" s="80"/>
      <c r="I17" s="156">
        <f t="shared" si="0"/>
        <v>0</v>
      </c>
      <c r="J17" s="23"/>
      <c r="K17" s="558">
        <f>(Prix!F251)</f>
        <v>100</v>
      </c>
      <c r="L17" s="23">
        <f>H17*K17</f>
        <v>0</v>
      </c>
      <c r="M17" s="23"/>
      <c r="O17" s="37"/>
    </row>
    <row r="18" spans="1:15" ht="12.75" customHeight="1">
      <c r="A18" s="23"/>
      <c r="B18" s="92"/>
      <c r="C18" s="132" t="s">
        <v>1255</v>
      </c>
      <c r="D18" s="133" t="s">
        <v>186</v>
      </c>
      <c r="E18" s="133">
        <v>3</v>
      </c>
      <c r="F18" s="271" t="s">
        <v>1269</v>
      </c>
      <c r="G18" s="134">
        <f>(Prix!H252)</f>
        <v>29.5</v>
      </c>
      <c r="H18" s="80"/>
      <c r="I18" s="156">
        <f t="shared" si="0"/>
        <v>0</v>
      </c>
      <c r="J18" s="23"/>
      <c r="K18" s="558">
        <f>(Prix!F252)</f>
        <v>100</v>
      </c>
      <c r="L18" s="23">
        <f t="shared" si="1"/>
        <v>0</v>
      </c>
      <c r="M18" s="23"/>
      <c r="O18" s="37"/>
    </row>
    <row r="19" spans="1:15" ht="12.75" customHeight="1">
      <c r="A19" s="23"/>
      <c r="B19" s="92"/>
      <c r="C19" s="132" t="s">
        <v>1255</v>
      </c>
      <c r="D19" s="133" t="s">
        <v>1260</v>
      </c>
      <c r="E19" s="133">
        <v>2</v>
      </c>
      <c r="F19" s="271" t="s">
        <v>1268</v>
      </c>
      <c r="G19" s="134">
        <f>(Prix!H253)</f>
        <v>29.5</v>
      </c>
      <c r="H19" s="80"/>
      <c r="I19" s="156">
        <f t="shared" si="0"/>
        <v>0</v>
      </c>
      <c r="J19" s="23"/>
      <c r="K19" s="558">
        <f>(Prix!F253)</f>
        <v>100</v>
      </c>
      <c r="L19" s="23">
        <f t="shared" si="1"/>
        <v>0</v>
      </c>
      <c r="M19" s="23"/>
      <c r="O19" s="37"/>
    </row>
    <row r="20" spans="1:13" ht="12.75" customHeight="1">
      <c r="A20" s="23"/>
      <c r="B20" s="92"/>
      <c r="C20" s="132" t="s">
        <v>1256</v>
      </c>
      <c r="D20" s="133" t="s">
        <v>1443</v>
      </c>
      <c r="E20" s="133">
        <v>3</v>
      </c>
      <c r="F20" s="271" t="s">
        <v>1439</v>
      </c>
      <c r="G20" s="134">
        <f>(Prix!H254)</f>
        <v>29.5</v>
      </c>
      <c r="H20" s="80"/>
      <c r="I20" s="156">
        <f t="shared" si="0"/>
        <v>0</v>
      </c>
      <c r="J20" s="23"/>
      <c r="K20" s="558">
        <f>(Prix!F254)</f>
        <v>100</v>
      </c>
      <c r="L20" s="23">
        <f>H20*K20</f>
        <v>0</v>
      </c>
      <c r="M20" s="23"/>
    </row>
    <row r="21" spans="1:13" ht="12.75" customHeight="1">
      <c r="A21" s="23"/>
      <c r="B21" s="92"/>
      <c r="C21" s="132" t="s">
        <v>1256</v>
      </c>
      <c r="D21" s="133" t="s">
        <v>185</v>
      </c>
      <c r="E21" s="133">
        <v>2</v>
      </c>
      <c r="F21" s="271" t="s">
        <v>1356</v>
      </c>
      <c r="G21" s="134">
        <f>(Prix!H255)</f>
        <v>29.5</v>
      </c>
      <c r="H21" s="80"/>
      <c r="I21" s="156">
        <f t="shared" si="0"/>
        <v>0</v>
      </c>
      <c r="J21" s="23"/>
      <c r="K21" s="558">
        <f>(Prix!F255)</f>
        <v>100</v>
      </c>
      <c r="L21" s="23">
        <f t="shared" si="1"/>
        <v>0</v>
      </c>
      <c r="M21" s="23"/>
    </row>
    <row r="22" spans="1:13" ht="12.75" customHeight="1">
      <c r="A22" s="23"/>
      <c r="B22" s="92"/>
      <c r="C22" s="132" t="s">
        <v>1257</v>
      </c>
      <c r="D22" s="133" t="s">
        <v>1442</v>
      </c>
      <c r="E22" s="133">
        <v>3</v>
      </c>
      <c r="F22" s="271" t="s">
        <v>1441</v>
      </c>
      <c r="G22" s="134">
        <f>(Prix!H256)</f>
        <v>29.5</v>
      </c>
      <c r="H22" s="80"/>
      <c r="I22" s="156">
        <f t="shared" si="0"/>
        <v>0</v>
      </c>
      <c r="J22" s="23"/>
      <c r="K22" s="558">
        <f>(Prix!F256)</f>
        <v>100</v>
      </c>
      <c r="L22" s="23">
        <f>H22*K22</f>
        <v>0</v>
      </c>
      <c r="M22" s="23"/>
    </row>
    <row r="23" spans="1:13" ht="12.75" customHeight="1">
      <c r="A23" s="23"/>
      <c r="B23" s="92"/>
      <c r="C23" s="132" t="s">
        <v>1257</v>
      </c>
      <c r="D23" s="133" t="s">
        <v>1261</v>
      </c>
      <c r="E23" s="133">
        <v>2</v>
      </c>
      <c r="F23" s="271" t="s">
        <v>1270</v>
      </c>
      <c r="G23" s="134">
        <f>(Prix!H257)</f>
        <v>29.5</v>
      </c>
      <c r="H23" s="80"/>
      <c r="I23" s="156">
        <f t="shared" si="0"/>
        <v>0</v>
      </c>
      <c r="J23" s="23"/>
      <c r="K23" s="558">
        <f>(Prix!F257)</f>
        <v>100</v>
      </c>
      <c r="L23" s="23">
        <f t="shared" si="1"/>
        <v>0</v>
      </c>
      <c r="M23" s="23"/>
    </row>
    <row r="24" spans="1:13" ht="12.75" customHeight="1">
      <c r="A24" s="23"/>
      <c r="B24" s="92"/>
      <c r="C24" s="132" t="s">
        <v>1114</v>
      </c>
      <c r="D24" s="133" t="s">
        <v>187</v>
      </c>
      <c r="E24" s="133">
        <v>2</v>
      </c>
      <c r="F24" s="271" t="s">
        <v>40</v>
      </c>
      <c r="G24" s="134">
        <f>(Prix!H32)</f>
        <v>13</v>
      </c>
      <c r="H24" s="80"/>
      <c r="I24" s="156">
        <f t="shared" si="0"/>
        <v>0</v>
      </c>
      <c r="J24" s="23"/>
      <c r="K24" s="558">
        <f>(Prix!F32)</f>
        <v>100</v>
      </c>
      <c r="L24" s="23">
        <f t="shared" si="1"/>
        <v>0</v>
      </c>
      <c r="M24" s="23"/>
    </row>
    <row r="25" spans="1:13" ht="12.75" customHeight="1">
      <c r="A25" s="23"/>
      <c r="B25" s="92"/>
      <c r="C25" s="132" t="s">
        <v>1449</v>
      </c>
      <c r="D25" s="133" t="s">
        <v>184</v>
      </c>
      <c r="E25" s="133">
        <v>3</v>
      </c>
      <c r="F25" s="271" t="s">
        <v>1453</v>
      </c>
      <c r="G25" s="134">
        <f>(Prix!H272)</f>
        <v>19.5</v>
      </c>
      <c r="H25" s="80"/>
      <c r="I25" s="156">
        <f aca="true" t="shared" si="2" ref="I25:I36">G25*H25</f>
        <v>0</v>
      </c>
      <c r="J25" s="23"/>
      <c r="K25" s="558">
        <f>(Prix!F272)</f>
        <v>100</v>
      </c>
      <c r="L25" s="23">
        <f aca="true" t="shared" si="3" ref="L25:L36">H25*K25</f>
        <v>0</v>
      </c>
      <c r="M25" s="23"/>
    </row>
    <row r="26" spans="1:13" ht="12.75" customHeight="1">
      <c r="A26" s="23"/>
      <c r="B26" s="92"/>
      <c r="C26" s="132" t="s">
        <v>1449</v>
      </c>
      <c r="D26" s="133" t="s">
        <v>1452</v>
      </c>
      <c r="E26" s="133">
        <v>2</v>
      </c>
      <c r="F26" s="271" t="s">
        <v>1454</v>
      </c>
      <c r="G26" s="134">
        <f>(Prix!H273)</f>
        <v>19.5</v>
      </c>
      <c r="H26" s="80"/>
      <c r="I26" s="156">
        <f t="shared" si="2"/>
        <v>0</v>
      </c>
      <c r="J26" s="23"/>
      <c r="K26" s="558">
        <f>(Prix!F273)</f>
        <v>100</v>
      </c>
      <c r="L26" s="23">
        <f t="shared" si="3"/>
        <v>0</v>
      </c>
      <c r="M26" s="23"/>
    </row>
    <row r="27" spans="1:13" ht="12.75" customHeight="1">
      <c r="A27" s="23"/>
      <c r="B27" s="92"/>
      <c r="C27" s="132" t="s">
        <v>1449</v>
      </c>
      <c r="D27" s="133" t="s">
        <v>371</v>
      </c>
      <c r="E27" s="133">
        <v>2</v>
      </c>
      <c r="F27" s="271" t="s">
        <v>1455</v>
      </c>
      <c r="G27" s="134">
        <f>(Prix!H274)</f>
        <v>24.5</v>
      </c>
      <c r="H27" s="80"/>
      <c r="I27" s="156">
        <f t="shared" si="2"/>
        <v>0</v>
      </c>
      <c r="J27" s="23"/>
      <c r="K27" s="558">
        <f>(Prix!F274)</f>
        <v>100</v>
      </c>
      <c r="L27" s="23">
        <f t="shared" si="3"/>
        <v>0</v>
      </c>
      <c r="M27" s="23"/>
    </row>
    <row r="28" spans="1:13" ht="12.75" customHeight="1">
      <c r="A28" s="23"/>
      <c r="B28" s="92"/>
      <c r="C28" s="132" t="s">
        <v>1449</v>
      </c>
      <c r="D28" s="133" t="s">
        <v>372</v>
      </c>
      <c r="E28" s="133">
        <v>1</v>
      </c>
      <c r="F28" s="271" t="s">
        <v>1456</v>
      </c>
      <c r="G28" s="134">
        <f>(Prix!H275)</f>
        <v>17.5</v>
      </c>
      <c r="H28" s="80"/>
      <c r="I28" s="156">
        <f t="shared" si="2"/>
        <v>0</v>
      </c>
      <c r="J28" s="23"/>
      <c r="K28" s="558">
        <f>(Prix!F275)</f>
        <v>100</v>
      </c>
      <c r="L28" s="23">
        <f t="shared" si="3"/>
        <v>0</v>
      </c>
      <c r="M28" s="23"/>
    </row>
    <row r="29" spans="1:13" ht="12.75" customHeight="1">
      <c r="A29" s="23"/>
      <c r="B29" s="92"/>
      <c r="C29" s="132" t="s">
        <v>1450</v>
      </c>
      <c r="D29" s="133" t="s">
        <v>184</v>
      </c>
      <c r="E29" s="133">
        <v>3</v>
      </c>
      <c r="F29" s="271" t="s">
        <v>1457</v>
      </c>
      <c r="G29" s="134">
        <f>(Prix!H272)</f>
        <v>19.5</v>
      </c>
      <c r="H29" s="80"/>
      <c r="I29" s="156">
        <f t="shared" si="2"/>
        <v>0</v>
      </c>
      <c r="J29" s="23"/>
      <c r="K29" s="558">
        <f>(Prix!F272)</f>
        <v>100</v>
      </c>
      <c r="L29" s="23">
        <f t="shared" si="3"/>
        <v>0</v>
      </c>
      <c r="M29" s="23"/>
    </row>
    <row r="30" spans="1:13" ht="12.75" customHeight="1">
      <c r="A30" s="23"/>
      <c r="B30" s="92"/>
      <c r="C30" s="132" t="s">
        <v>1450</v>
      </c>
      <c r="D30" s="133" t="s">
        <v>1452</v>
      </c>
      <c r="E30" s="133">
        <v>2</v>
      </c>
      <c r="F30" s="271" t="s">
        <v>1458</v>
      </c>
      <c r="G30" s="134">
        <f>(Prix!H273)</f>
        <v>19.5</v>
      </c>
      <c r="H30" s="80"/>
      <c r="I30" s="156">
        <f t="shared" si="2"/>
        <v>0</v>
      </c>
      <c r="J30" s="23"/>
      <c r="K30" s="558">
        <f>(Prix!F273)</f>
        <v>100</v>
      </c>
      <c r="L30" s="23">
        <f t="shared" si="3"/>
        <v>0</v>
      </c>
      <c r="M30" s="23"/>
    </row>
    <row r="31" spans="1:13" ht="12.75" customHeight="1">
      <c r="A31" s="23"/>
      <c r="B31" s="92"/>
      <c r="C31" s="132" t="s">
        <v>1450</v>
      </c>
      <c r="D31" s="133" t="s">
        <v>371</v>
      </c>
      <c r="E31" s="133">
        <v>2</v>
      </c>
      <c r="F31" s="271" t="s">
        <v>1459</v>
      </c>
      <c r="G31" s="134">
        <f>(Prix!H274)</f>
        <v>24.5</v>
      </c>
      <c r="H31" s="80"/>
      <c r="I31" s="156">
        <f t="shared" si="2"/>
        <v>0</v>
      </c>
      <c r="J31" s="23"/>
      <c r="K31" s="558">
        <f>(Prix!F274)</f>
        <v>100</v>
      </c>
      <c r="L31" s="23">
        <f t="shared" si="3"/>
        <v>0</v>
      </c>
      <c r="M31" s="23"/>
    </row>
    <row r="32" spans="1:13" ht="12.75" customHeight="1">
      <c r="A32" s="23"/>
      <c r="B32" s="92"/>
      <c r="C32" s="132" t="s">
        <v>1450</v>
      </c>
      <c r="D32" s="133" t="s">
        <v>372</v>
      </c>
      <c r="E32" s="133">
        <v>1</v>
      </c>
      <c r="F32" s="271" t="s">
        <v>1460</v>
      </c>
      <c r="G32" s="134">
        <f>(Prix!H275)</f>
        <v>17.5</v>
      </c>
      <c r="H32" s="80"/>
      <c r="I32" s="156">
        <f t="shared" si="2"/>
        <v>0</v>
      </c>
      <c r="J32" s="23"/>
      <c r="K32" s="558">
        <f>(Prix!F275)</f>
        <v>100</v>
      </c>
      <c r="L32" s="23">
        <f t="shared" si="3"/>
        <v>0</v>
      </c>
      <c r="M32" s="23"/>
    </row>
    <row r="33" spans="1:13" ht="12.75" customHeight="1">
      <c r="A33" s="23"/>
      <c r="B33" s="92"/>
      <c r="C33" s="132" t="s">
        <v>1451</v>
      </c>
      <c r="D33" s="133" t="s">
        <v>184</v>
      </c>
      <c r="E33" s="133">
        <v>3</v>
      </c>
      <c r="F33" s="271" t="s">
        <v>1461</v>
      </c>
      <c r="G33" s="134">
        <f>(Prix!H272)</f>
        <v>19.5</v>
      </c>
      <c r="H33" s="80"/>
      <c r="I33" s="156">
        <f t="shared" si="2"/>
        <v>0</v>
      </c>
      <c r="J33" s="23"/>
      <c r="K33" s="558">
        <f>(Prix!F272)</f>
        <v>100</v>
      </c>
      <c r="L33" s="23">
        <f t="shared" si="3"/>
        <v>0</v>
      </c>
      <c r="M33" s="23"/>
    </row>
    <row r="34" spans="1:13" ht="12.75" customHeight="1">
      <c r="A34" s="23"/>
      <c r="B34" s="92"/>
      <c r="C34" s="132" t="s">
        <v>1451</v>
      </c>
      <c r="D34" s="133" t="s">
        <v>1452</v>
      </c>
      <c r="E34" s="133">
        <v>2</v>
      </c>
      <c r="F34" s="271" t="s">
        <v>1462</v>
      </c>
      <c r="G34" s="134">
        <f>(Prix!H273)</f>
        <v>19.5</v>
      </c>
      <c r="H34" s="80"/>
      <c r="I34" s="156">
        <f t="shared" si="2"/>
        <v>0</v>
      </c>
      <c r="J34" s="23"/>
      <c r="K34" s="558">
        <f>(Prix!F273)</f>
        <v>100</v>
      </c>
      <c r="L34" s="23">
        <f t="shared" si="3"/>
        <v>0</v>
      </c>
      <c r="M34" s="23"/>
    </row>
    <row r="35" spans="1:13" ht="12.75" customHeight="1">
      <c r="A35" s="23"/>
      <c r="B35" s="92"/>
      <c r="C35" s="132" t="s">
        <v>1451</v>
      </c>
      <c r="D35" s="133" t="s">
        <v>371</v>
      </c>
      <c r="E35" s="133">
        <v>2</v>
      </c>
      <c r="F35" s="271" t="s">
        <v>1463</v>
      </c>
      <c r="G35" s="134">
        <f>(Prix!H274)</f>
        <v>24.5</v>
      </c>
      <c r="H35" s="80"/>
      <c r="I35" s="156">
        <f t="shared" si="2"/>
        <v>0</v>
      </c>
      <c r="J35" s="23"/>
      <c r="K35" s="558">
        <f>(Prix!F274)</f>
        <v>100</v>
      </c>
      <c r="L35" s="23">
        <f t="shared" si="3"/>
        <v>0</v>
      </c>
      <c r="M35" s="23"/>
    </row>
    <row r="36" spans="1:13" ht="12.75" customHeight="1">
      <c r="A36" s="23"/>
      <c r="B36" s="92"/>
      <c r="C36" s="132" t="s">
        <v>1451</v>
      </c>
      <c r="D36" s="133" t="s">
        <v>372</v>
      </c>
      <c r="E36" s="133">
        <v>1</v>
      </c>
      <c r="F36" s="271" t="s">
        <v>1464</v>
      </c>
      <c r="G36" s="134">
        <f>(Prix!H275)</f>
        <v>17.5</v>
      </c>
      <c r="H36" s="80"/>
      <c r="I36" s="156">
        <f t="shared" si="2"/>
        <v>0</v>
      </c>
      <c r="J36" s="23"/>
      <c r="K36" s="558">
        <f>(Prix!F275)</f>
        <v>100</v>
      </c>
      <c r="L36" s="23">
        <f t="shared" si="3"/>
        <v>0</v>
      </c>
      <c r="M36" s="23"/>
    </row>
    <row r="37" spans="1:13" ht="12.75" customHeight="1">
      <c r="A37" s="23"/>
      <c r="B37" s="92"/>
      <c r="C37" s="137" t="s">
        <v>1115</v>
      </c>
      <c r="D37" s="138" t="s">
        <v>190</v>
      </c>
      <c r="E37" s="138">
        <v>3</v>
      </c>
      <c r="F37" s="272" t="s">
        <v>39</v>
      </c>
      <c r="G37" s="134">
        <f>Prix!H33</f>
        <v>10</v>
      </c>
      <c r="H37" s="80"/>
      <c r="I37" s="156">
        <f>G37*H37</f>
        <v>0</v>
      </c>
      <c r="J37" s="23"/>
      <c r="K37" s="558">
        <f>(Prix!F33)</f>
        <v>100</v>
      </c>
      <c r="L37" s="23">
        <f>H37*K37</f>
        <v>0</v>
      </c>
      <c r="M37" s="23"/>
    </row>
    <row r="38" spans="1:15" ht="12.75" customHeight="1">
      <c r="A38" s="113" t="s">
        <v>1116</v>
      </c>
      <c r="B38" s="92"/>
      <c r="C38" s="630" t="s">
        <v>1251</v>
      </c>
      <c r="D38" s="631" t="s">
        <v>187</v>
      </c>
      <c r="E38" s="638" t="s">
        <v>347</v>
      </c>
      <c r="F38" s="639" t="s">
        <v>1167</v>
      </c>
      <c r="G38" s="134">
        <f>Prix!H212</f>
        <v>20</v>
      </c>
      <c r="H38" s="80"/>
      <c r="I38" s="156">
        <f>G38*H38</f>
        <v>0</v>
      </c>
      <c r="J38" s="23"/>
      <c r="K38" s="558">
        <f>Prix!F212</f>
        <v>70</v>
      </c>
      <c r="L38" s="23">
        <f>H38*K38</f>
        <v>0</v>
      </c>
      <c r="M38" s="23"/>
      <c r="O38" s="37"/>
    </row>
    <row r="39" spans="1:15" ht="12.75" customHeight="1">
      <c r="A39" s="113" t="s">
        <v>1116</v>
      </c>
      <c r="B39" s="92"/>
      <c r="C39" s="630" t="s">
        <v>1114</v>
      </c>
      <c r="D39" s="631" t="s">
        <v>187</v>
      </c>
      <c r="E39" s="631">
        <v>5</v>
      </c>
      <c r="F39" s="632" t="s">
        <v>1118</v>
      </c>
      <c r="G39" s="134">
        <f>Prix!H213</f>
        <v>26</v>
      </c>
      <c r="H39" s="80"/>
      <c r="I39" s="156">
        <f>G39*H39</f>
        <v>0</v>
      </c>
      <c r="J39" s="23"/>
      <c r="K39" s="558">
        <f>Prix!F213</f>
        <v>50</v>
      </c>
      <c r="L39" s="23">
        <f>H39*K39</f>
        <v>0</v>
      </c>
      <c r="M39" s="23"/>
      <c r="O39" s="37"/>
    </row>
    <row r="40" spans="1:15" ht="12.75" customHeight="1">
      <c r="A40" s="113" t="s">
        <v>1116</v>
      </c>
      <c r="B40" s="92"/>
      <c r="C40" s="630" t="s">
        <v>1114</v>
      </c>
      <c r="D40" s="631" t="s">
        <v>187</v>
      </c>
      <c r="E40" s="631">
        <v>10</v>
      </c>
      <c r="F40" s="632" t="s">
        <v>1119</v>
      </c>
      <c r="G40" s="134">
        <f>Prix!H214</f>
        <v>50</v>
      </c>
      <c r="H40" s="80"/>
      <c r="I40" s="156">
        <f>G40*H40</f>
        <v>0</v>
      </c>
      <c r="J40" s="23"/>
      <c r="K40" s="558">
        <f>Prix!F214</f>
        <v>70</v>
      </c>
      <c r="L40" s="23">
        <f>H40*K40</f>
        <v>0</v>
      </c>
      <c r="M40" s="23"/>
      <c r="O40" s="37"/>
    </row>
    <row r="41" spans="1:13" ht="7.5" customHeight="1">
      <c r="A41" s="23"/>
      <c r="B41" s="92"/>
      <c r="C41" s="135"/>
      <c r="D41" s="136"/>
      <c r="E41" s="136"/>
      <c r="F41" s="273"/>
      <c r="G41" s="200"/>
      <c r="H41" s="124"/>
      <c r="I41" s="156"/>
      <c r="J41" s="23"/>
      <c r="K41" s="558"/>
      <c r="L41" s="23"/>
      <c r="M41" s="23"/>
    </row>
    <row r="42" spans="1:13" ht="12.75" customHeight="1">
      <c r="A42" s="23"/>
      <c r="B42" s="92"/>
      <c r="C42" s="132" t="s">
        <v>316</v>
      </c>
      <c r="D42" s="133" t="s">
        <v>190</v>
      </c>
      <c r="E42" s="133">
        <v>2</v>
      </c>
      <c r="F42" s="271" t="s">
        <v>432</v>
      </c>
      <c r="G42" s="186">
        <f>(Prix!H36)</f>
        <v>21.5</v>
      </c>
      <c r="H42" s="80"/>
      <c r="I42" s="156">
        <f aca="true" t="shared" si="4" ref="I42:I48">G42*H42</f>
        <v>0</v>
      </c>
      <c r="J42" s="23"/>
      <c r="K42" s="558">
        <f>(Prix!F36)</f>
        <v>100</v>
      </c>
      <c r="L42" s="23">
        <f aca="true" t="shared" si="5" ref="L42:L48">H42*K42</f>
        <v>0</v>
      </c>
      <c r="M42" s="23"/>
    </row>
    <row r="43" spans="1:13" ht="12.75" customHeight="1">
      <c r="A43" s="23"/>
      <c r="B43" s="92"/>
      <c r="C43" s="132" t="s">
        <v>316</v>
      </c>
      <c r="D43" s="133" t="s">
        <v>345</v>
      </c>
      <c r="E43" s="133" t="s">
        <v>347</v>
      </c>
      <c r="F43" s="271" t="s">
        <v>433</v>
      </c>
      <c r="G43" s="186">
        <f>(Prix!H37)</f>
        <v>21.5</v>
      </c>
      <c r="H43" s="80"/>
      <c r="I43" s="156">
        <f t="shared" si="4"/>
        <v>0</v>
      </c>
      <c r="J43" s="23"/>
      <c r="K43" s="558">
        <f>(Prix!F37)</f>
        <v>100</v>
      </c>
      <c r="L43" s="23">
        <f t="shared" si="5"/>
        <v>0</v>
      </c>
      <c r="M43" s="23"/>
    </row>
    <row r="44" spans="1:13" ht="12.75" customHeight="1">
      <c r="A44" s="23"/>
      <c r="B44" s="92"/>
      <c r="C44" s="132" t="s">
        <v>316</v>
      </c>
      <c r="D44" s="133" t="s">
        <v>346</v>
      </c>
      <c r="E44" s="133">
        <v>2</v>
      </c>
      <c r="F44" s="271" t="s">
        <v>434</v>
      </c>
      <c r="G44" s="186">
        <f>(Prix!H38)</f>
        <v>21.5</v>
      </c>
      <c r="H44" s="80"/>
      <c r="I44" s="156">
        <f t="shared" si="4"/>
        <v>0</v>
      </c>
      <c r="J44" s="23"/>
      <c r="K44" s="558">
        <f>(Prix!F38)</f>
        <v>100</v>
      </c>
      <c r="L44" s="23">
        <f t="shared" si="5"/>
        <v>0</v>
      </c>
      <c r="M44" s="23"/>
    </row>
    <row r="45" spans="1:13" ht="12.75" customHeight="1">
      <c r="A45" s="23"/>
      <c r="B45" s="92"/>
      <c r="C45" s="132" t="s">
        <v>316</v>
      </c>
      <c r="D45" s="82" t="s">
        <v>367</v>
      </c>
      <c r="E45" s="133" t="s">
        <v>347</v>
      </c>
      <c r="F45" s="271" t="s">
        <v>435</v>
      </c>
      <c r="G45" s="186">
        <f>(Prix!H39)</f>
        <v>24.5</v>
      </c>
      <c r="H45" s="80"/>
      <c r="I45" s="156">
        <f t="shared" si="4"/>
        <v>0</v>
      </c>
      <c r="J45" s="23"/>
      <c r="K45" s="558">
        <f>(Prix!F39)</f>
        <v>100</v>
      </c>
      <c r="L45" s="23">
        <f t="shared" si="5"/>
        <v>0</v>
      </c>
      <c r="M45" s="23"/>
    </row>
    <row r="46" spans="1:13" ht="12.75" customHeight="1">
      <c r="A46" s="23"/>
      <c r="B46" s="92"/>
      <c r="C46" s="132" t="s">
        <v>316</v>
      </c>
      <c r="D46" s="133" t="s">
        <v>185</v>
      </c>
      <c r="E46" s="133">
        <v>2</v>
      </c>
      <c r="F46" s="271" t="s">
        <v>436</v>
      </c>
      <c r="G46" s="186">
        <f>(Prix!H40)</f>
        <v>24.5</v>
      </c>
      <c r="H46" s="80"/>
      <c r="I46" s="156">
        <f t="shared" si="4"/>
        <v>0</v>
      </c>
      <c r="J46" s="23"/>
      <c r="K46" s="558">
        <f>(Prix!F40)</f>
        <v>100</v>
      </c>
      <c r="L46" s="23">
        <f t="shared" si="5"/>
        <v>0</v>
      </c>
      <c r="M46" s="23"/>
    </row>
    <row r="47" spans="1:13" ht="12.75" customHeight="1">
      <c r="A47" s="23"/>
      <c r="B47" s="92"/>
      <c r="C47" s="132" t="s">
        <v>366</v>
      </c>
      <c r="D47" s="133" t="s">
        <v>371</v>
      </c>
      <c r="E47" s="133">
        <v>1</v>
      </c>
      <c r="F47" s="271" t="s">
        <v>437</v>
      </c>
      <c r="G47" s="186">
        <f>(Prix!H41)</f>
        <v>21.5</v>
      </c>
      <c r="H47" s="80"/>
      <c r="I47" s="156">
        <f t="shared" si="4"/>
        <v>0</v>
      </c>
      <c r="J47" s="23"/>
      <c r="K47" s="558">
        <f>(Prix!F41)</f>
        <v>100</v>
      </c>
      <c r="L47" s="23">
        <f t="shared" si="5"/>
        <v>0</v>
      </c>
      <c r="M47" s="23"/>
    </row>
    <row r="48" spans="1:13" ht="12.75" customHeight="1">
      <c r="A48" s="23"/>
      <c r="B48" s="23"/>
      <c r="C48" s="132" t="s">
        <v>366</v>
      </c>
      <c r="D48" s="140" t="s">
        <v>372</v>
      </c>
      <c r="E48" s="124">
        <v>1</v>
      </c>
      <c r="F48" s="271" t="s">
        <v>438</v>
      </c>
      <c r="G48" s="186">
        <f>(Prix!H42)</f>
        <v>24.5</v>
      </c>
      <c r="H48" s="80"/>
      <c r="I48" s="156">
        <f t="shared" si="4"/>
        <v>0</v>
      </c>
      <c r="J48" s="23"/>
      <c r="K48" s="558">
        <f>(Prix!F34)</f>
        <v>100</v>
      </c>
      <c r="L48" s="23">
        <f t="shared" si="5"/>
        <v>0</v>
      </c>
      <c r="M48" s="23"/>
    </row>
    <row r="49" spans="1:13" ht="7.5" customHeight="1">
      <c r="A49" s="23"/>
      <c r="B49" s="23"/>
      <c r="C49" s="23"/>
      <c r="D49" s="66"/>
      <c r="E49" s="66"/>
      <c r="F49" s="110"/>
      <c r="G49" s="201"/>
      <c r="H49" s="199"/>
      <c r="I49" s="156"/>
      <c r="J49" s="23"/>
      <c r="K49" s="558"/>
      <c r="L49" s="23"/>
      <c r="M49" s="23"/>
    </row>
    <row r="50" spans="1:16" ht="9.75" customHeight="1">
      <c r="A50" s="23"/>
      <c r="B50" s="23"/>
      <c r="C50" s="153"/>
      <c r="D50" s="66"/>
      <c r="E50" s="66"/>
      <c r="F50" s="66"/>
      <c r="G50" s="66"/>
      <c r="H50" s="66"/>
      <c r="I50" s="66"/>
      <c r="J50" s="23"/>
      <c r="K50" s="23"/>
      <c r="L50" s="23"/>
      <c r="M50" s="23"/>
      <c r="P50" s="37"/>
    </row>
    <row r="51" spans="1:13" ht="12.75">
      <c r="A51" s="23"/>
      <c r="B51" s="23"/>
      <c r="C51" s="23"/>
      <c r="D51" s="66"/>
      <c r="E51" s="66"/>
      <c r="F51" s="66"/>
      <c r="G51" s="66"/>
      <c r="H51" s="66"/>
      <c r="I51" s="66"/>
      <c r="J51" s="23"/>
      <c r="K51" s="116" t="s">
        <v>200</v>
      </c>
      <c r="L51" s="141">
        <f>SUM(L6:L49)</f>
        <v>0</v>
      </c>
      <c r="M51" s="82" t="s">
        <v>242</v>
      </c>
    </row>
    <row r="52" spans="1:13" ht="12.75">
      <c r="A52" s="23"/>
      <c r="B52" s="23"/>
      <c r="C52" s="23"/>
      <c r="D52" s="66"/>
      <c r="E52" s="74" t="s">
        <v>199</v>
      </c>
      <c r="F52" s="66"/>
      <c r="G52" s="66"/>
      <c r="H52" s="66">
        <f>SUM(H6:H49)</f>
        <v>0</v>
      </c>
      <c r="I52" s="66"/>
      <c r="J52" s="23"/>
      <c r="K52" s="23"/>
      <c r="L52" s="23"/>
      <c r="M52" s="23"/>
    </row>
    <row r="53" spans="1:13" ht="9.75" customHeight="1">
      <c r="A53" s="23"/>
      <c r="B53" s="23"/>
      <c r="C53" s="23"/>
      <c r="D53" s="66"/>
      <c r="E53" s="66"/>
      <c r="F53" s="66"/>
      <c r="G53" s="66"/>
      <c r="H53" s="66"/>
      <c r="I53" s="66"/>
      <c r="J53" s="23"/>
      <c r="K53" s="23"/>
      <c r="L53" s="23"/>
      <c r="M53" s="23"/>
    </row>
    <row r="54" spans="1:13" ht="15.75">
      <c r="A54" s="23"/>
      <c r="B54" s="23"/>
      <c r="C54" s="23"/>
      <c r="D54" s="66"/>
      <c r="E54" s="66"/>
      <c r="F54" s="59" t="s">
        <v>197</v>
      </c>
      <c r="G54" s="66"/>
      <c r="H54" s="66"/>
      <c r="I54" s="157">
        <f>SUM(I6:I49)</f>
        <v>0</v>
      </c>
      <c r="J54" s="23"/>
      <c r="K54" s="23"/>
      <c r="L54" s="23"/>
      <c r="M54" s="23"/>
    </row>
    <row r="55" spans="1:13" ht="12.75">
      <c r="A55" s="23"/>
      <c r="B55" s="23"/>
      <c r="C55" s="23"/>
      <c r="D55" s="66"/>
      <c r="E55" s="66"/>
      <c r="F55" s="66"/>
      <c r="G55" s="66"/>
      <c r="H55" s="66"/>
      <c r="I55" s="66"/>
      <c r="J55" s="23"/>
      <c r="K55" s="23"/>
      <c r="L55" s="23"/>
      <c r="M55" s="23"/>
    </row>
    <row r="56" spans="1:13" ht="12.75">
      <c r="A56" s="23"/>
      <c r="B56" s="23"/>
      <c r="C56" s="23"/>
      <c r="D56" s="66"/>
      <c r="E56" s="66"/>
      <c r="F56" s="66"/>
      <c r="G56" s="66"/>
      <c r="H56" s="66"/>
      <c r="I56" s="66"/>
      <c r="J56" s="23"/>
      <c r="K56" s="23"/>
      <c r="L56" s="23"/>
      <c r="M56" s="23"/>
    </row>
  </sheetData>
  <sheetProtection password="C4FD" sheet="1"/>
  <printOptions/>
  <pageMargins left="0.42" right="0.45" top="0.37" bottom="0.39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P29"/>
  <sheetViews>
    <sheetView workbookViewId="0" topLeftCell="A1">
      <selection activeCell="A42" sqref="A42:A44"/>
    </sheetView>
  </sheetViews>
  <sheetFormatPr defaultColWidth="11.421875" defaultRowHeight="12.75"/>
  <cols>
    <col min="1" max="1" width="4.28125" style="0" customWidth="1"/>
    <col min="3" max="3" width="25.7109375" style="0" customWidth="1"/>
    <col min="4" max="4" width="14.28125" style="1" customWidth="1"/>
    <col min="5" max="5" width="6.421875" style="1" customWidth="1"/>
    <col min="6" max="9" width="11.421875" style="1" customWidth="1"/>
    <col min="10" max="10" width="8.57421875" style="0" customWidth="1"/>
    <col min="13" max="13" width="3.57421875" style="0" customWidth="1"/>
  </cols>
  <sheetData>
    <row r="1" spans="1:15" s="15" customFormat="1" ht="21.75" customHeight="1">
      <c r="A1" s="43"/>
      <c r="B1" s="55" t="s">
        <v>26</v>
      </c>
      <c r="C1" s="22"/>
      <c r="D1" s="22"/>
      <c r="E1" s="84" t="s">
        <v>838</v>
      </c>
      <c r="F1" s="130"/>
      <c r="G1" s="130"/>
      <c r="H1" s="22"/>
      <c r="I1" s="59" t="s">
        <v>10</v>
      </c>
      <c r="J1" s="22"/>
      <c r="K1" s="84">
        <f>'Poste et ristourne'!O21</f>
        <v>2024</v>
      </c>
      <c r="L1" s="22"/>
      <c r="M1" s="22"/>
      <c r="O1" s="34"/>
    </row>
    <row r="2" spans="1:13" ht="9.75" customHeight="1">
      <c r="A2" s="23"/>
      <c r="B2" s="23"/>
      <c r="C2" s="23"/>
      <c r="D2" s="66"/>
      <c r="E2" s="66"/>
      <c r="F2" s="66"/>
      <c r="G2" s="66"/>
      <c r="H2" s="66"/>
      <c r="I2" s="66"/>
      <c r="J2" s="23"/>
      <c r="K2" s="23"/>
      <c r="L2" s="23"/>
      <c r="M2" s="23"/>
    </row>
    <row r="3" spans="1:13" ht="12.75">
      <c r="A3" s="23"/>
      <c r="B3" s="23"/>
      <c r="C3" s="23"/>
      <c r="D3" s="66"/>
      <c r="E3" s="66"/>
      <c r="F3" s="66"/>
      <c r="G3" s="66"/>
      <c r="H3" s="66"/>
      <c r="I3" s="82" t="s">
        <v>2</v>
      </c>
      <c r="J3" s="23"/>
      <c r="K3" s="82" t="s">
        <v>201</v>
      </c>
      <c r="L3" s="23"/>
      <c r="M3" s="23"/>
    </row>
    <row r="4" spans="1:13" ht="12.75" customHeight="1">
      <c r="A4" s="23"/>
      <c r="B4" s="131" t="s">
        <v>10</v>
      </c>
      <c r="C4" s="74" t="s">
        <v>181</v>
      </c>
      <c r="D4" s="82" t="s">
        <v>182</v>
      </c>
      <c r="E4" s="82" t="s">
        <v>191</v>
      </c>
      <c r="F4" s="82" t="s">
        <v>183</v>
      </c>
      <c r="G4" s="108" t="s">
        <v>2</v>
      </c>
      <c r="H4" s="82" t="s">
        <v>101</v>
      </c>
      <c r="I4" s="82" t="s">
        <v>421</v>
      </c>
      <c r="J4" s="23"/>
      <c r="K4" s="82" t="s">
        <v>202</v>
      </c>
      <c r="L4" s="82" t="s">
        <v>203</v>
      </c>
      <c r="M4" s="23"/>
    </row>
    <row r="5" spans="1:13" ht="12.75" customHeight="1">
      <c r="A5" s="23"/>
      <c r="B5" s="131"/>
      <c r="C5" s="74"/>
      <c r="D5" s="82"/>
      <c r="E5" s="82"/>
      <c r="F5" s="82"/>
      <c r="G5" s="108"/>
      <c r="H5" s="66"/>
      <c r="I5" s="66"/>
      <c r="J5" s="23"/>
      <c r="K5" s="72" t="s">
        <v>284</v>
      </c>
      <c r="L5" s="66" t="s">
        <v>204</v>
      </c>
      <c r="M5" s="23"/>
    </row>
    <row r="6" spans="1:16" ht="15.75">
      <c r="A6" s="23"/>
      <c r="B6" s="131" t="s">
        <v>10</v>
      </c>
      <c r="C6" s="137" t="s">
        <v>317</v>
      </c>
      <c r="D6" s="138" t="s">
        <v>311</v>
      </c>
      <c r="E6" s="138">
        <v>17</v>
      </c>
      <c r="F6" s="272" t="s">
        <v>1161</v>
      </c>
      <c r="G6" s="134">
        <f>(Prix!H46)</f>
        <v>19.5</v>
      </c>
      <c r="H6" s="80"/>
      <c r="I6" s="156">
        <f>G6*H6</f>
        <v>0</v>
      </c>
      <c r="J6" s="23"/>
      <c r="K6" s="558">
        <f>(Prix!F46)</f>
        <v>100</v>
      </c>
      <c r="L6" s="23">
        <f>H6*K6</f>
        <v>0</v>
      </c>
      <c r="M6" s="23"/>
      <c r="P6" s="37"/>
    </row>
    <row r="7" spans="1:16" ht="15.75">
      <c r="A7" s="77" t="s">
        <v>717</v>
      </c>
      <c r="B7" s="23"/>
      <c r="C7" s="137" t="s">
        <v>317</v>
      </c>
      <c r="D7" s="138" t="s">
        <v>312</v>
      </c>
      <c r="E7" s="138">
        <v>10</v>
      </c>
      <c r="F7" s="272" t="s">
        <v>1162</v>
      </c>
      <c r="G7" s="134">
        <f>(Prix!H47)</f>
        <v>19.5</v>
      </c>
      <c r="H7" s="80"/>
      <c r="I7" s="156">
        <f>G7*H7</f>
        <v>0</v>
      </c>
      <c r="J7" s="23"/>
      <c r="K7" s="558">
        <f>(Prix!F47)</f>
        <v>100</v>
      </c>
      <c r="L7" s="23">
        <f>H7*K7</f>
        <v>0</v>
      </c>
      <c r="M7" s="23"/>
      <c r="P7" s="37"/>
    </row>
    <row r="8" spans="1:13" ht="15">
      <c r="A8" s="23"/>
      <c r="B8" s="23"/>
      <c r="C8" s="137" t="s">
        <v>317</v>
      </c>
      <c r="D8" s="138" t="s">
        <v>313</v>
      </c>
      <c r="E8" s="138">
        <v>5</v>
      </c>
      <c r="F8" s="272" t="s">
        <v>1163</v>
      </c>
      <c r="G8" s="134">
        <f>(Prix!H48)</f>
        <v>15.5</v>
      </c>
      <c r="H8" s="80"/>
      <c r="I8" s="156">
        <f>G8*H8</f>
        <v>0</v>
      </c>
      <c r="J8" s="23"/>
      <c r="K8" s="558">
        <f>(Prix!F48)</f>
        <v>100</v>
      </c>
      <c r="L8" s="23">
        <f>H8*K8</f>
        <v>0</v>
      </c>
      <c r="M8" s="23"/>
    </row>
    <row r="9" spans="1:13" ht="15">
      <c r="A9" s="72" t="s">
        <v>373</v>
      </c>
      <c r="B9" s="23"/>
      <c r="C9" s="137" t="s">
        <v>317</v>
      </c>
      <c r="D9" s="138" t="s">
        <v>362</v>
      </c>
      <c r="E9" s="138">
        <v>5</v>
      </c>
      <c r="F9" s="272" t="s">
        <v>1164</v>
      </c>
      <c r="G9" s="134">
        <f>(Prix!H49)</f>
        <v>15.5</v>
      </c>
      <c r="H9" s="80"/>
      <c r="I9" s="156">
        <f>G9*H9</f>
        <v>0</v>
      </c>
      <c r="J9" s="23"/>
      <c r="K9" s="558">
        <f>(Prix!F49)</f>
        <v>100</v>
      </c>
      <c r="L9" s="23">
        <f>H9*K9</f>
        <v>0</v>
      </c>
      <c r="M9" s="23"/>
    </row>
    <row r="10" spans="1:16" ht="15" customHeight="1">
      <c r="A10" s="23"/>
      <c r="B10" s="23"/>
      <c r="C10" s="137" t="s">
        <v>317</v>
      </c>
      <c r="D10" s="138" t="s">
        <v>363</v>
      </c>
      <c r="E10" s="138">
        <v>5</v>
      </c>
      <c r="F10" s="272" t="s">
        <v>1165</v>
      </c>
      <c r="G10" s="134">
        <f>(Prix!H50)</f>
        <v>15.5</v>
      </c>
      <c r="H10" s="80"/>
      <c r="I10" s="156">
        <f>G10*H10</f>
        <v>0</v>
      </c>
      <c r="J10" s="23"/>
      <c r="K10" s="558">
        <f>(Prix!F50)</f>
        <v>100</v>
      </c>
      <c r="L10" s="23">
        <f>H10*K10</f>
        <v>0</v>
      </c>
      <c r="M10" s="23"/>
      <c r="P10" s="37"/>
    </row>
    <row r="11" spans="1:16" ht="7.5" customHeight="1">
      <c r="A11" s="23"/>
      <c r="B11" s="23"/>
      <c r="C11" s="216"/>
      <c r="D11" s="138"/>
      <c r="E11" s="138"/>
      <c r="F11" s="272"/>
      <c r="G11" s="66"/>
      <c r="H11" s="232"/>
      <c r="I11" s="66"/>
      <c r="J11" s="23"/>
      <c r="K11" s="558"/>
      <c r="L11" s="23"/>
      <c r="M11" s="23"/>
      <c r="P11" s="37"/>
    </row>
    <row r="12" spans="1:16" ht="15" customHeight="1">
      <c r="A12" s="23"/>
      <c r="B12" s="23"/>
      <c r="C12" s="137" t="s">
        <v>357</v>
      </c>
      <c r="D12" s="138" t="s">
        <v>318</v>
      </c>
      <c r="E12" s="138">
        <v>11</v>
      </c>
      <c r="F12" s="272" t="s">
        <v>1166</v>
      </c>
      <c r="G12" s="134">
        <f>(Prix!H52)</f>
        <v>22.5</v>
      </c>
      <c r="H12" s="80"/>
      <c r="I12" s="156">
        <f>G12*H12</f>
        <v>0</v>
      </c>
      <c r="J12" s="23"/>
      <c r="K12" s="558">
        <f>(Prix!F52)</f>
        <v>100</v>
      </c>
      <c r="L12" s="23">
        <f>H12*K12</f>
        <v>0</v>
      </c>
      <c r="M12" s="23"/>
      <c r="P12" s="37"/>
    </row>
    <row r="13" spans="1:16" ht="7.5" customHeight="1">
      <c r="A13" s="23"/>
      <c r="B13" s="23"/>
      <c r="C13" s="214"/>
      <c r="D13" s="215"/>
      <c r="E13" s="215"/>
      <c r="F13" s="215"/>
      <c r="G13" s="201"/>
      <c r="H13" s="209"/>
      <c r="I13" s="156"/>
      <c r="J13" s="23"/>
      <c r="K13" s="558"/>
      <c r="L13" s="23"/>
      <c r="M13" s="23"/>
      <c r="P13" s="37"/>
    </row>
    <row r="14" spans="1:16" ht="15.75">
      <c r="A14" s="23"/>
      <c r="B14" s="131" t="s">
        <v>10</v>
      </c>
      <c r="C14" s="137" t="s">
        <v>1483</v>
      </c>
      <c r="D14" s="138" t="s">
        <v>719</v>
      </c>
      <c r="E14" s="138" t="s">
        <v>722</v>
      </c>
      <c r="F14" s="272" t="s">
        <v>1476</v>
      </c>
      <c r="G14" s="134">
        <f>(Prix!H176)</f>
        <v>17.5</v>
      </c>
      <c r="H14" s="80"/>
      <c r="I14" s="156">
        <f>G14*H14</f>
        <v>0</v>
      </c>
      <c r="J14" s="23"/>
      <c r="K14" s="558">
        <f>(Prix!F176)</f>
        <v>100</v>
      </c>
      <c r="L14" s="23">
        <f>H14*K14</f>
        <v>0</v>
      </c>
      <c r="M14" s="23"/>
      <c r="P14" s="37"/>
    </row>
    <row r="15" spans="1:16" ht="15.75">
      <c r="A15" s="77" t="s">
        <v>1475</v>
      </c>
      <c r="B15" s="23"/>
      <c r="C15" s="137" t="s">
        <v>1483</v>
      </c>
      <c r="D15" s="138" t="s">
        <v>312</v>
      </c>
      <c r="E15" s="138" t="s">
        <v>723</v>
      </c>
      <c r="F15" s="272" t="s">
        <v>1477</v>
      </c>
      <c r="G15" s="134">
        <f>(Prix!H177)</f>
        <v>17.5</v>
      </c>
      <c r="H15" s="80"/>
      <c r="I15" s="156">
        <f>G15*H15</f>
        <v>0</v>
      </c>
      <c r="J15" s="23"/>
      <c r="K15" s="558">
        <f>(Prix!F177)</f>
        <v>100</v>
      </c>
      <c r="L15" s="23">
        <f>H15*K15</f>
        <v>0</v>
      </c>
      <c r="M15" s="23"/>
      <c r="P15" s="37"/>
    </row>
    <row r="16" spans="1:13" ht="15">
      <c r="A16" s="72" t="s">
        <v>373</v>
      </c>
      <c r="B16" s="23"/>
      <c r="C16" s="137" t="s">
        <v>1483</v>
      </c>
      <c r="D16" s="138" t="s">
        <v>720</v>
      </c>
      <c r="E16" s="138" t="s">
        <v>721</v>
      </c>
      <c r="F16" s="272" t="s">
        <v>1478</v>
      </c>
      <c r="G16" s="134">
        <f>(Prix!H178)</f>
        <v>18.5</v>
      </c>
      <c r="H16" s="80"/>
      <c r="I16" s="156">
        <f>G16*H16</f>
        <v>0</v>
      </c>
      <c r="J16" s="23"/>
      <c r="K16" s="558">
        <f>(Prix!F178)</f>
        <v>100</v>
      </c>
      <c r="L16" s="23">
        <f>H16*K16</f>
        <v>0</v>
      </c>
      <c r="M16" s="23"/>
    </row>
    <row r="17" spans="1:13" ht="15">
      <c r="A17" s="72"/>
      <c r="B17" s="23"/>
      <c r="C17" s="137" t="s">
        <v>1483</v>
      </c>
      <c r="D17" s="138" t="s">
        <v>1479</v>
      </c>
      <c r="E17" s="138" t="s">
        <v>1480</v>
      </c>
      <c r="F17" s="272" t="s">
        <v>1481</v>
      </c>
      <c r="G17" s="134">
        <f>(Prix!H179)</f>
        <v>18.5</v>
      </c>
      <c r="H17" s="80"/>
      <c r="I17" s="156">
        <f>G17*H17</f>
        <v>0</v>
      </c>
      <c r="J17" s="23"/>
      <c r="K17" s="558">
        <f>(Prix!F179)</f>
        <v>100</v>
      </c>
      <c r="L17" s="23">
        <f>H17*K17</f>
        <v>0</v>
      </c>
      <c r="M17" s="23"/>
    </row>
    <row r="18" spans="1:16" ht="9.75" customHeight="1">
      <c r="A18" s="23"/>
      <c r="B18" s="23"/>
      <c r="C18" s="153"/>
      <c r="D18" s="66"/>
      <c r="E18" s="66"/>
      <c r="F18" s="66"/>
      <c r="G18" s="66"/>
      <c r="H18" s="66"/>
      <c r="I18" s="66"/>
      <c r="J18" s="23"/>
      <c r="K18" s="23"/>
      <c r="L18" s="23"/>
      <c r="M18" s="23"/>
      <c r="P18" s="37"/>
    </row>
    <row r="19" spans="1:16" ht="15.75">
      <c r="A19" s="23"/>
      <c r="B19" s="131" t="s">
        <v>10</v>
      </c>
      <c r="C19" s="137" t="s">
        <v>1484</v>
      </c>
      <c r="D19" s="138" t="s">
        <v>719</v>
      </c>
      <c r="E19" s="138" t="s">
        <v>722</v>
      </c>
      <c r="F19" s="272" t="s">
        <v>1485</v>
      </c>
      <c r="G19" s="134">
        <f>(Prix!H276)</f>
        <v>17.5</v>
      </c>
      <c r="H19" s="80"/>
      <c r="I19" s="156">
        <f>G19*H19</f>
        <v>0</v>
      </c>
      <c r="J19" s="23"/>
      <c r="K19" s="558">
        <f>(Prix!F276)</f>
        <v>100</v>
      </c>
      <c r="L19" s="23">
        <f>H19*K19</f>
        <v>0</v>
      </c>
      <c r="M19" s="23"/>
      <c r="P19" s="37"/>
    </row>
    <row r="20" spans="1:16" ht="15.75">
      <c r="A20" s="77" t="s">
        <v>1482</v>
      </c>
      <c r="B20" s="23"/>
      <c r="C20" s="137" t="s">
        <v>1484</v>
      </c>
      <c r="D20" s="138" t="s">
        <v>312</v>
      </c>
      <c r="E20" s="138" t="s">
        <v>723</v>
      </c>
      <c r="F20" s="272" t="s">
        <v>1486</v>
      </c>
      <c r="G20" s="134">
        <f>(Prix!H277)</f>
        <v>17.5</v>
      </c>
      <c r="H20" s="80"/>
      <c r="I20" s="156">
        <f>G20*H20</f>
        <v>0</v>
      </c>
      <c r="J20" s="23"/>
      <c r="K20" s="558">
        <f>(Prix!F277)</f>
        <v>100</v>
      </c>
      <c r="L20" s="23">
        <f>H20*K20</f>
        <v>0</v>
      </c>
      <c r="M20" s="23"/>
      <c r="P20" s="37"/>
    </row>
    <row r="21" spans="1:13" ht="15">
      <c r="A21" s="72" t="s">
        <v>373</v>
      </c>
      <c r="B21" s="23"/>
      <c r="C21" s="137" t="s">
        <v>1484</v>
      </c>
      <c r="D21" s="138" t="s">
        <v>720</v>
      </c>
      <c r="E21" s="138" t="s">
        <v>721</v>
      </c>
      <c r="F21" s="272" t="s">
        <v>1487</v>
      </c>
      <c r="G21" s="134">
        <f>(Prix!H278)</f>
        <v>18.5</v>
      </c>
      <c r="H21" s="80"/>
      <c r="I21" s="156">
        <f>G21*H21</f>
        <v>0</v>
      </c>
      <c r="J21" s="23"/>
      <c r="K21" s="558">
        <f>(Prix!F278)</f>
        <v>100</v>
      </c>
      <c r="L21" s="23">
        <f>H21*K21</f>
        <v>0</v>
      </c>
      <c r="M21" s="23"/>
    </row>
    <row r="22" spans="1:13" ht="15">
      <c r="A22" s="72"/>
      <c r="B22" s="23"/>
      <c r="C22" s="137" t="s">
        <v>1484</v>
      </c>
      <c r="D22" s="138" t="s">
        <v>1479</v>
      </c>
      <c r="E22" s="138" t="s">
        <v>1480</v>
      </c>
      <c r="F22" s="272" t="s">
        <v>1488</v>
      </c>
      <c r="G22" s="134">
        <f>(Prix!H279)</f>
        <v>18.5</v>
      </c>
      <c r="H22" s="80"/>
      <c r="I22" s="156">
        <f>G22*H22</f>
        <v>0</v>
      </c>
      <c r="J22" s="23"/>
      <c r="K22" s="558">
        <f>(Prix!F279)</f>
        <v>100</v>
      </c>
      <c r="L22" s="23">
        <f>H22*K22</f>
        <v>0</v>
      </c>
      <c r="M22" s="23"/>
    </row>
    <row r="23" spans="1:16" ht="9.75" customHeight="1">
      <c r="A23" s="23"/>
      <c r="B23" s="23"/>
      <c r="C23" s="153"/>
      <c r="D23" s="66"/>
      <c r="E23" s="66"/>
      <c r="F23" s="66"/>
      <c r="G23" s="66"/>
      <c r="H23" s="66"/>
      <c r="I23" s="66"/>
      <c r="J23" s="23"/>
      <c r="K23" s="23"/>
      <c r="L23" s="23"/>
      <c r="M23" s="23"/>
      <c r="P23" s="37"/>
    </row>
    <row r="24" spans="1:13" ht="12.75">
      <c r="A24" s="23"/>
      <c r="B24" s="23"/>
      <c r="C24" s="23"/>
      <c r="D24" s="66"/>
      <c r="E24" s="66"/>
      <c r="F24" s="66"/>
      <c r="G24" s="66"/>
      <c r="H24" s="66"/>
      <c r="I24" s="66"/>
      <c r="J24" s="23"/>
      <c r="K24" s="116" t="s">
        <v>200</v>
      </c>
      <c r="L24" s="141">
        <f>SUM(L6:L22)</f>
        <v>0</v>
      </c>
      <c r="M24" s="82" t="s">
        <v>242</v>
      </c>
    </row>
    <row r="25" spans="1:13" ht="12.75">
      <c r="A25" s="23"/>
      <c r="B25" s="23"/>
      <c r="C25" s="23"/>
      <c r="D25" s="66"/>
      <c r="E25" s="74" t="s">
        <v>199</v>
      </c>
      <c r="F25" s="66"/>
      <c r="G25" s="66"/>
      <c r="H25" s="66">
        <f>SUM(H6:H22)</f>
        <v>0</v>
      </c>
      <c r="I25" s="66"/>
      <c r="J25" s="23"/>
      <c r="K25" s="23"/>
      <c r="L25" s="23"/>
      <c r="M25" s="23"/>
    </row>
    <row r="26" spans="1:13" ht="9.75" customHeight="1">
      <c r="A26" s="23"/>
      <c r="B26" s="23"/>
      <c r="C26" s="23"/>
      <c r="D26" s="66"/>
      <c r="E26" s="66"/>
      <c r="F26" s="66"/>
      <c r="G26" s="66"/>
      <c r="H26" s="66"/>
      <c r="I26" s="66"/>
      <c r="J26" s="23"/>
      <c r="K26" s="23"/>
      <c r="L26" s="23"/>
      <c r="M26" s="23"/>
    </row>
    <row r="27" spans="1:13" ht="15.75">
      <c r="A27" s="23"/>
      <c r="B27" s="23"/>
      <c r="C27" s="23"/>
      <c r="D27" s="66"/>
      <c r="E27" s="66"/>
      <c r="F27" s="59" t="s">
        <v>197</v>
      </c>
      <c r="G27" s="66"/>
      <c r="H27" s="66"/>
      <c r="I27" s="157">
        <f>SUM(I6:I22)</f>
        <v>0</v>
      </c>
      <c r="J27" s="23"/>
      <c r="K27" s="23"/>
      <c r="L27" s="23"/>
      <c r="M27" s="23"/>
    </row>
    <row r="28" spans="1:13" ht="12.75">
      <c r="A28" s="23"/>
      <c r="B28" s="23"/>
      <c r="C28" s="23"/>
      <c r="D28" s="66"/>
      <c r="E28" s="66"/>
      <c r="F28" s="66"/>
      <c r="G28" s="66"/>
      <c r="H28" s="66"/>
      <c r="I28" s="66"/>
      <c r="J28" s="23"/>
      <c r="K28" s="23"/>
      <c r="L28" s="23"/>
      <c r="M28" s="23"/>
    </row>
    <row r="29" spans="1:13" ht="12.75">
      <c r="A29" s="23"/>
      <c r="B29" s="23"/>
      <c r="C29" s="23"/>
      <c r="D29" s="66"/>
      <c r="E29" s="66"/>
      <c r="F29" s="66"/>
      <c r="G29" s="66"/>
      <c r="H29" s="66"/>
      <c r="I29" s="66"/>
      <c r="J29" s="23"/>
      <c r="K29" s="23"/>
      <c r="L29" s="23"/>
      <c r="M29" s="23"/>
    </row>
  </sheetData>
  <sheetProtection password="C4FD" sheet="1"/>
  <printOptions/>
  <pageMargins left="0.42" right="0.45" top="0.37" bottom="0.39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Q45"/>
  <sheetViews>
    <sheetView workbookViewId="0" topLeftCell="B1">
      <selection activeCell="Q7" sqref="Q7"/>
    </sheetView>
  </sheetViews>
  <sheetFormatPr defaultColWidth="11.421875" defaultRowHeight="12.75"/>
  <cols>
    <col min="1" max="1" width="4.28125" style="0" customWidth="1"/>
    <col min="3" max="3" width="11.421875" style="37" customWidth="1"/>
    <col min="4" max="6" width="7.140625" style="0" customWidth="1"/>
    <col min="7" max="10" width="10.00390625" style="0" customWidth="1"/>
    <col min="11" max="11" width="8.57421875" style="0" customWidth="1"/>
  </cols>
  <sheetData>
    <row r="1" spans="1:17" ht="27">
      <c r="A1" s="43"/>
      <c r="B1" s="55" t="s">
        <v>26</v>
      </c>
      <c r="C1" s="184"/>
      <c r="D1" s="22"/>
      <c r="E1" s="22"/>
      <c r="F1" s="22"/>
      <c r="G1" s="22"/>
      <c r="H1" s="84" t="s">
        <v>841</v>
      </c>
      <c r="I1" s="84"/>
      <c r="J1" s="84"/>
      <c r="K1" s="84"/>
      <c r="L1" s="59" t="s">
        <v>317</v>
      </c>
      <c r="N1" s="22"/>
      <c r="O1" s="241">
        <f>'Poste et ristourne'!O21</f>
        <v>2024</v>
      </c>
      <c r="P1" s="22"/>
      <c r="Q1" s="22"/>
    </row>
    <row r="2" spans="1:17" ht="12.75">
      <c r="A2" s="23"/>
      <c r="B2" s="23"/>
      <c r="C2" s="72"/>
      <c r="D2" s="23"/>
      <c r="E2" s="23"/>
      <c r="F2" s="23"/>
      <c r="G2" s="66"/>
      <c r="H2" s="66"/>
      <c r="I2" s="66"/>
      <c r="J2" s="66"/>
      <c r="K2" s="66"/>
      <c r="L2" s="66"/>
      <c r="M2" s="23"/>
      <c r="N2" s="23"/>
      <c r="O2" s="23"/>
      <c r="P2" s="23"/>
      <c r="Q2" s="23"/>
    </row>
    <row r="3" spans="1:17" ht="15.75">
      <c r="A3" s="23"/>
      <c r="B3" s="84" t="s">
        <v>317</v>
      </c>
      <c r="C3" s="59"/>
      <c r="D3" s="23"/>
      <c r="E3" s="189" t="s">
        <v>342</v>
      </c>
      <c r="F3" s="23"/>
      <c r="G3" s="82"/>
      <c r="H3" s="82"/>
      <c r="I3" s="82"/>
      <c r="J3" s="82"/>
      <c r="K3" s="82" t="s">
        <v>101</v>
      </c>
      <c r="L3" s="108" t="s">
        <v>2</v>
      </c>
      <c r="M3" s="82" t="s">
        <v>350</v>
      </c>
      <c r="N3" s="82" t="s">
        <v>201</v>
      </c>
      <c r="O3" s="82" t="s">
        <v>203</v>
      </c>
      <c r="Q3" s="23"/>
    </row>
    <row r="4" spans="1:17" ht="15.75">
      <c r="A4" s="23"/>
      <c r="B4" s="131"/>
      <c r="C4" s="135"/>
      <c r="D4" s="74"/>
      <c r="E4" s="74"/>
      <c r="F4" s="74"/>
      <c r="G4" s="82"/>
      <c r="H4" s="82"/>
      <c r="I4" s="82"/>
      <c r="J4" s="82"/>
      <c r="K4" s="82" t="s">
        <v>343</v>
      </c>
      <c r="L4" s="108"/>
      <c r="M4" s="82" t="s">
        <v>202</v>
      </c>
      <c r="N4" s="82" t="s">
        <v>202</v>
      </c>
      <c r="O4" s="66" t="s">
        <v>204</v>
      </c>
      <c r="Q4" s="23"/>
    </row>
    <row r="5" spans="1:17" ht="12.75" customHeight="1">
      <c r="A5" s="23"/>
      <c r="B5" s="107" t="s">
        <v>332</v>
      </c>
      <c r="C5" s="72" t="s">
        <v>182</v>
      </c>
      <c r="D5" s="187"/>
      <c r="E5" s="194" t="s">
        <v>324</v>
      </c>
      <c r="F5" s="187"/>
      <c r="G5" s="187" t="s">
        <v>333</v>
      </c>
      <c r="H5" s="187" t="s">
        <v>334</v>
      </c>
      <c r="I5" s="187" t="s">
        <v>335</v>
      </c>
      <c r="J5" s="187" t="s">
        <v>336</v>
      </c>
      <c r="K5" s="187"/>
      <c r="L5" s="381"/>
      <c r="M5" s="156"/>
      <c r="N5" s="72"/>
      <c r="O5" s="23"/>
      <c r="Q5" s="23"/>
    </row>
    <row r="6" spans="1:17" ht="12.75" customHeight="1">
      <c r="A6" s="23"/>
      <c r="B6" s="72"/>
      <c r="C6" s="72"/>
      <c r="D6" s="187" t="s">
        <v>323</v>
      </c>
      <c r="E6" s="187" t="s">
        <v>321</v>
      </c>
      <c r="F6" s="187" t="s">
        <v>322</v>
      </c>
      <c r="G6" s="187"/>
      <c r="H6" s="187"/>
      <c r="I6" s="187"/>
      <c r="J6" s="187"/>
      <c r="K6" s="187"/>
      <c r="L6" s="381"/>
      <c r="M6" s="156"/>
      <c r="N6" s="23"/>
      <c r="O6" s="23"/>
      <c r="Q6" s="23"/>
    </row>
    <row r="7" spans="1:17" ht="12.75" customHeight="1">
      <c r="A7" s="23"/>
      <c r="B7" s="92"/>
      <c r="C7" s="135" t="s">
        <v>320</v>
      </c>
      <c r="D7" s="196"/>
      <c r="E7" s="196"/>
      <c r="F7" s="196"/>
      <c r="G7" s="196"/>
      <c r="H7" s="191" t="s">
        <v>124</v>
      </c>
      <c r="I7" s="191" t="s">
        <v>124</v>
      </c>
      <c r="J7" s="191" t="s">
        <v>124</v>
      </c>
      <c r="K7" s="191">
        <f>SUM(D7:G7)</f>
        <v>0</v>
      </c>
      <c r="L7" s="190">
        <f>(Prix!H54)</f>
        <v>4.5</v>
      </c>
      <c r="M7" s="156">
        <f>K7*L7</f>
        <v>0</v>
      </c>
      <c r="N7" s="558">
        <v>10</v>
      </c>
      <c r="O7" s="23">
        <f>K7*N7</f>
        <v>0</v>
      </c>
      <c r="Q7" s="23"/>
    </row>
    <row r="8" spans="1:17" ht="12.75" customHeight="1">
      <c r="A8" s="23"/>
      <c r="B8" s="92"/>
      <c r="C8" s="135" t="s">
        <v>325</v>
      </c>
      <c r="D8" s="196"/>
      <c r="E8" s="196"/>
      <c r="F8" s="196"/>
      <c r="G8" s="196"/>
      <c r="H8" s="196"/>
      <c r="I8" s="196"/>
      <c r="J8" s="196"/>
      <c r="K8" s="187">
        <f aca="true" t="shared" si="0" ref="K8:K15">SUM(D8:J8)</f>
        <v>0</v>
      </c>
      <c r="L8" s="190">
        <f>(Prix!H55)</f>
        <v>4.5</v>
      </c>
      <c r="M8" s="156">
        <f aca="true" t="shared" si="1" ref="M8:M19">K8*L8</f>
        <v>0</v>
      </c>
      <c r="N8" s="558">
        <v>10</v>
      </c>
      <c r="O8" s="23">
        <f aca="true" t="shared" si="2" ref="O8:O35">K8*N8</f>
        <v>0</v>
      </c>
      <c r="Q8" s="23"/>
    </row>
    <row r="9" spans="1:17" ht="12.75" customHeight="1">
      <c r="A9" s="23"/>
      <c r="B9" s="92"/>
      <c r="C9" s="135" t="s">
        <v>326</v>
      </c>
      <c r="D9" s="196"/>
      <c r="E9" s="196"/>
      <c r="F9" s="196"/>
      <c r="G9" s="196"/>
      <c r="H9" s="196"/>
      <c r="I9" s="196"/>
      <c r="J9" s="196"/>
      <c r="K9" s="187">
        <f t="shared" si="0"/>
        <v>0</v>
      </c>
      <c r="L9" s="190">
        <f>(Prix!H56)</f>
        <v>4.5</v>
      </c>
      <c r="M9" s="156">
        <f t="shared" si="1"/>
        <v>0</v>
      </c>
      <c r="N9" s="558">
        <v>10</v>
      </c>
      <c r="O9" s="23">
        <f t="shared" si="2"/>
        <v>0</v>
      </c>
      <c r="Q9" s="23"/>
    </row>
    <row r="10" spans="1:17" ht="12.75" customHeight="1">
      <c r="A10" s="23"/>
      <c r="B10" s="92"/>
      <c r="C10" s="135" t="s">
        <v>327</v>
      </c>
      <c r="D10" s="196"/>
      <c r="E10" s="196"/>
      <c r="F10" s="196"/>
      <c r="G10" s="197"/>
      <c r="H10" s="196"/>
      <c r="I10" s="196"/>
      <c r="J10" s="196"/>
      <c r="K10" s="187">
        <f t="shared" si="0"/>
        <v>0</v>
      </c>
      <c r="L10" s="190">
        <f>(Prix!H57)</f>
        <v>4.5</v>
      </c>
      <c r="M10" s="156">
        <f t="shared" si="1"/>
        <v>0</v>
      </c>
      <c r="N10" s="558">
        <v>10</v>
      </c>
      <c r="O10" s="23">
        <f t="shared" si="2"/>
        <v>0</v>
      </c>
      <c r="Q10" s="23"/>
    </row>
    <row r="11" spans="1:17" ht="12.75" customHeight="1">
      <c r="A11" s="23"/>
      <c r="B11" s="92"/>
      <c r="C11" s="135" t="s">
        <v>328</v>
      </c>
      <c r="D11" s="196"/>
      <c r="E11" s="191" t="s">
        <v>124</v>
      </c>
      <c r="F11" s="196"/>
      <c r="G11" s="196"/>
      <c r="H11" s="196"/>
      <c r="I11" s="196"/>
      <c r="J11" s="196"/>
      <c r="K11" s="187">
        <f t="shared" si="0"/>
        <v>0</v>
      </c>
      <c r="L11" s="190">
        <f>(Prix!H58)</f>
        <v>7.5</v>
      </c>
      <c r="M11" s="156">
        <f t="shared" si="1"/>
        <v>0</v>
      </c>
      <c r="N11" s="558">
        <v>10</v>
      </c>
      <c r="O11" s="23">
        <f t="shared" si="2"/>
        <v>0</v>
      </c>
      <c r="Q11" s="23"/>
    </row>
    <row r="12" spans="1:17" ht="12.75" customHeight="1">
      <c r="A12" s="23"/>
      <c r="B12" s="92"/>
      <c r="C12" s="135" t="s">
        <v>329</v>
      </c>
      <c r="D12" s="196"/>
      <c r="E12" s="191" t="s">
        <v>124</v>
      </c>
      <c r="F12" s="196"/>
      <c r="G12" s="196"/>
      <c r="H12" s="196"/>
      <c r="I12" s="196"/>
      <c r="J12" s="196"/>
      <c r="K12" s="187">
        <f t="shared" si="0"/>
        <v>0</v>
      </c>
      <c r="L12" s="190">
        <f>(Prix!H59)</f>
        <v>7.5</v>
      </c>
      <c r="M12" s="156">
        <f t="shared" si="1"/>
        <v>0</v>
      </c>
      <c r="N12" s="558">
        <v>10</v>
      </c>
      <c r="O12" s="23">
        <f t="shared" si="2"/>
        <v>0</v>
      </c>
      <c r="Q12" s="23"/>
    </row>
    <row r="13" spans="1:17" ht="12.75" customHeight="1">
      <c r="A13" s="23"/>
      <c r="B13" s="92"/>
      <c r="C13" s="135" t="s">
        <v>330</v>
      </c>
      <c r="D13" s="196"/>
      <c r="E13" s="191" t="s">
        <v>124</v>
      </c>
      <c r="F13" s="196"/>
      <c r="G13" s="196"/>
      <c r="H13" s="196"/>
      <c r="I13" s="196"/>
      <c r="J13" s="196"/>
      <c r="K13" s="187">
        <f t="shared" si="0"/>
        <v>0</v>
      </c>
      <c r="L13" s="190">
        <f>(Prix!H60)</f>
        <v>8.5</v>
      </c>
      <c r="M13" s="156">
        <f t="shared" si="1"/>
        <v>0</v>
      </c>
      <c r="N13" s="558">
        <v>10</v>
      </c>
      <c r="O13" s="23">
        <f t="shared" si="2"/>
        <v>0</v>
      </c>
      <c r="Q13" s="23"/>
    </row>
    <row r="14" spans="1:17" ht="12.75" customHeight="1">
      <c r="A14" s="23"/>
      <c r="B14" s="92"/>
      <c r="C14" s="188" t="s">
        <v>337</v>
      </c>
      <c r="D14" s="191" t="s">
        <v>124</v>
      </c>
      <c r="E14" s="191" t="s">
        <v>124</v>
      </c>
      <c r="F14" s="191" t="s">
        <v>124</v>
      </c>
      <c r="G14" s="196"/>
      <c r="H14" s="196"/>
      <c r="I14" s="196"/>
      <c r="J14" s="196"/>
      <c r="K14" s="187">
        <f t="shared" si="0"/>
        <v>0</v>
      </c>
      <c r="L14" s="190">
        <f>(Prix!H61)</f>
        <v>8.5</v>
      </c>
      <c r="M14" s="156">
        <f t="shared" si="1"/>
        <v>0</v>
      </c>
      <c r="N14" s="558">
        <v>10</v>
      </c>
      <c r="O14" s="23">
        <f t="shared" si="2"/>
        <v>0</v>
      </c>
      <c r="Q14" s="23"/>
    </row>
    <row r="15" spans="1:17" ht="12.75" customHeight="1">
      <c r="A15" s="23"/>
      <c r="B15" s="92"/>
      <c r="C15" s="135" t="s">
        <v>331</v>
      </c>
      <c r="D15" s="196"/>
      <c r="E15" s="191" t="s">
        <v>124</v>
      </c>
      <c r="F15" s="196"/>
      <c r="G15" s="196"/>
      <c r="H15" s="196"/>
      <c r="I15" s="196"/>
      <c r="J15" s="196"/>
      <c r="K15" s="187">
        <f t="shared" si="0"/>
        <v>0</v>
      </c>
      <c r="L15" s="190">
        <f>(Prix!H62)</f>
        <v>9.5</v>
      </c>
      <c r="M15" s="156">
        <f t="shared" si="1"/>
        <v>0</v>
      </c>
      <c r="N15" s="558">
        <v>10</v>
      </c>
      <c r="O15" s="23">
        <f t="shared" si="2"/>
        <v>0</v>
      </c>
      <c r="Q15" s="23"/>
    </row>
    <row r="16" spans="1:17" ht="12.75" customHeight="1">
      <c r="A16" s="23"/>
      <c r="B16" s="92"/>
      <c r="C16" s="135" t="s">
        <v>339</v>
      </c>
      <c r="D16" s="191" t="s">
        <v>124</v>
      </c>
      <c r="E16" s="191" t="s">
        <v>124</v>
      </c>
      <c r="F16" s="191" t="s">
        <v>124</v>
      </c>
      <c r="G16" s="191" t="s">
        <v>124</v>
      </c>
      <c r="H16" s="196"/>
      <c r="I16" s="196"/>
      <c r="J16" s="196"/>
      <c r="K16" s="187">
        <f>SUM(H16:J16)</f>
        <v>0</v>
      </c>
      <c r="L16" s="190">
        <f>(Prix!H63)</f>
        <v>9.5</v>
      </c>
      <c r="M16" s="156">
        <f t="shared" si="1"/>
        <v>0</v>
      </c>
      <c r="N16" s="558">
        <v>10</v>
      </c>
      <c r="O16" s="23">
        <f t="shared" si="2"/>
        <v>0</v>
      </c>
      <c r="Q16" s="23"/>
    </row>
    <row r="17" spans="1:17" ht="12.75" customHeight="1">
      <c r="A17" s="23"/>
      <c r="B17" s="92"/>
      <c r="C17" s="135" t="s">
        <v>338</v>
      </c>
      <c r="D17" s="191" t="s">
        <v>124</v>
      </c>
      <c r="E17" s="191" t="s">
        <v>124</v>
      </c>
      <c r="F17" s="191" t="s">
        <v>124</v>
      </c>
      <c r="G17" s="191" t="s">
        <v>124</v>
      </c>
      <c r="H17" s="196"/>
      <c r="I17" s="196"/>
      <c r="J17" s="196"/>
      <c r="K17" s="187">
        <f>SUM(H17:J17)</f>
        <v>0</v>
      </c>
      <c r="L17" s="190">
        <f>(Prix!H64)</f>
        <v>11.5</v>
      </c>
      <c r="M17" s="156">
        <f t="shared" si="1"/>
        <v>0</v>
      </c>
      <c r="N17" s="558">
        <v>10</v>
      </c>
      <c r="O17" s="23">
        <f t="shared" si="2"/>
        <v>0</v>
      </c>
      <c r="Q17" s="23"/>
    </row>
    <row r="18" spans="1:17" ht="12.75" customHeight="1">
      <c r="A18" s="23"/>
      <c r="B18" s="92"/>
      <c r="C18" s="135" t="s">
        <v>340</v>
      </c>
      <c r="D18" s="191" t="s">
        <v>124</v>
      </c>
      <c r="E18" s="191" t="s">
        <v>124</v>
      </c>
      <c r="F18" s="191" t="s">
        <v>124</v>
      </c>
      <c r="G18" s="191" t="s">
        <v>124</v>
      </c>
      <c r="H18" s="196"/>
      <c r="I18" s="191" t="s">
        <v>124</v>
      </c>
      <c r="J18" s="191" t="s">
        <v>124</v>
      </c>
      <c r="K18" s="187">
        <f>H18</f>
        <v>0</v>
      </c>
      <c r="L18" s="190">
        <f>(Prix!H65)</f>
        <v>11.5</v>
      </c>
      <c r="M18" s="156">
        <f t="shared" si="1"/>
        <v>0</v>
      </c>
      <c r="N18" s="558">
        <v>10</v>
      </c>
      <c r="O18" s="23">
        <f t="shared" si="2"/>
        <v>0</v>
      </c>
      <c r="Q18" s="23"/>
    </row>
    <row r="19" spans="1:17" ht="12.75" customHeight="1">
      <c r="A19" s="23"/>
      <c r="B19" s="92"/>
      <c r="C19" s="135" t="s">
        <v>341</v>
      </c>
      <c r="D19" s="191" t="s">
        <v>124</v>
      </c>
      <c r="E19" s="191" t="s">
        <v>124</v>
      </c>
      <c r="F19" s="191" t="s">
        <v>124</v>
      </c>
      <c r="G19" s="191" t="s">
        <v>124</v>
      </c>
      <c r="H19" s="196"/>
      <c r="I19" s="191" t="s">
        <v>124</v>
      </c>
      <c r="J19" s="191" t="s">
        <v>124</v>
      </c>
      <c r="K19" s="187">
        <f>H19</f>
        <v>0</v>
      </c>
      <c r="L19" s="190">
        <f>(Prix!H66)</f>
        <v>13</v>
      </c>
      <c r="M19" s="156">
        <f t="shared" si="1"/>
        <v>0</v>
      </c>
      <c r="N19" s="558">
        <v>10</v>
      </c>
      <c r="O19" s="23">
        <f t="shared" si="2"/>
        <v>0</v>
      </c>
      <c r="Q19" s="23"/>
    </row>
    <row r="20" spans="1:17" ht="12.75" customHeight="1">
      <c r="A20" s="23"/>
      <c r="B20" s="92"/>
      <c r="C20" s="135"/>
      <c r="D20" s="192"/>
      <c r="E20" s="192"/>
      <c r="F20" s="192"/>
      <c r="G20" s="192"/>
      <c r="H20" s="192"/>
      <c r="I20" s="192"/>
      <c r="J20" s="192"/>
      <c r="K20" s="136"/>
      <c r="L20" s="200"/>
      <c r="M20" s="156"/>
      <c r="N20" s="558"/>
      <c r="O20" s="23"/>
      <c r="Q20" s="23"/>
    </row>
    <row r="21" spans="1:17" ht="12.75" customHeight="1">
      <c r="A21" s="23"/>
      <c r="B21" s="107" t="s">
        <v>344</v>
      </c>
      <c r="C21" s="72" t="s">
        <v>182</v>
      </c>
      <c r="D21" s="191"/>
      <c r="E21" s="195" t="s">
        <v>324</v>
      </c>
      <c r="F21" s="191"/>
      <c r="G21" s="191" t="s">
        <v>333</v>
      </c>
      <c r="H21" s="191" t="s">
        <v>334</v>
      </c>
      <c r="I21" s="191" t="s">
        <v>335</v>
      </c>
      <c r="J21" s="191" t="s">
        <v>336</v>
      </c>
      <c r="K21" s="187"/>
      <c r="L21" s="381"/>
      <c r="M21" s="156"/>
      <c r="N21" s="558"/>
      <c r="O21" s="23"/>
      <c r="Q21" s="23"/>
    </row>
    <row r="22" spans="1:17" ht="12.75" customHeight="1">
      <c r="A22" s="23"/>
      <c r="B22" s="72"/>
      <c r="C22" s="72"/>
      <c r="D22" s="191" t="s">
        <v>323</v>
      </c>
      <c r="E22" s="191" t="s">
        <v>321</v>
      </c>
      <c r="F22" s="191" t="s">
        <v>322</v>
      </c>
      <c r="G22" s="191"/>
      <c r="H22" s="191"/>
      <c r="I22" s="191"/>
      <c r="J22" s="191"/>
      <c r="K22" s="187"/>
      <c r="L22" s="381"/>
      <c r="M22" s="156"/>
      <c r="N22" s="558"/>
      <c r="O22" s="23"/>
      <c r="Q22" s="23"/>
    </row>
    <row r="23" spans="1:17" ht="12.75" customHeight="1">
      <c r="A23" s="23"/>
      <c r="B23" s="92"/>
      <c r="C23" s="135" t="s">
        <v>320</v>
      </c>
      <c r="D23" s="196"/>
      <c r="E23" s="196"/>
      <c r="F23" s="196"/>
      <c r="G23" s="196"/>
      <c r="H23" s="191" t="s">
        <v>124</v>
      </c>
      <c r="I23" s="191" t="s">
        <v>124</v>
      </c>
      <c r="J23" s="191" t="s">
        <v>124</v>
      </c>
      <c r="K23" s="187">
        <f>D23+E23+F23+G23+K25</f>
        <v>0</v>
      </c>
      <c r="L23" s="190">
        <f>(Prix!H68)</f>
        <v>12</v>
      </c>
      <c r="M23" s="156">
        <f>K23*L23</f>
        <v>0</v>
      </c>
      <c r="N23" s="558">
        <v>10</v>
      </c>
      <c r="O23" s="23">
        <f t="shared" si="2"/>
        <v>0</v>
      </c>
      <c r="Q23" s="23"/>
    </row>
    <row r="24" spans="1:17" ht="12.75" customHeight="1">
      <c r="A24" s="23"/>
      <c r="B24" s="92"/>
      <c r="C24" s="135" t="s">
        <v>325</v>
      </c>
      <c r="D24" s="196"/>
      <c r="E24" s="196"/>
      <c r="F24" s="196"/>
      <c r="G24" s="196"/>
      <c r="H24" s="196"/>
      <c r="I24" s="196"/>
      <c r="J24" s="196"/>
      <c r="K24" s="187">
        <f aca="true" t="shared" si="3" ref="K24:K31">SUM(D24:J24)</f>
        <v>0</v>
      </c>
      <c r="L24" s="190">
        <f>(Prix!H69)</f>
        <v>12</v>
      </c>
      <c r="M24" s="156">
        <f aca="true" t="shared" si="4" ref="M24:M35">K24*L24</f>
        <v>0</v>
      </c>
      <c r="N24" s="558">
        <v>10</v>
      </c>
      <c r="O24" s="23">
        <f t="shared" si="2"/>
        <v>0</v>
      </c>
      <c r="Q24" s="23"/>
    </row>
    <row r="25" spans="1:17" ht="12.75" customHeight="1">
      <c r="A25" s="23"/>
      <c r="B25" s="92"/>
      <c r="C25" s="135" t="s">
        <v>326</v>
      </c>
      <c r="D25" s="196"/>
      <c r="E25" s="196"/>
      <c r="F25" s="196"/>
      <c r="G25" s="196"/>
      <c r="H25" s="196"/>
      <c r="I25" s="196"/>
      <c r="J25" s="196"/>
      <c r="K25" s="187">
        <f t="shared" si="3"/>
        <v>0</v>
      </c>
      <c r="L25" s="190">
        <f>(Prix!H70)</f>
        <v>12</v>
      </c>
      <c r="M25" s="156">
        <f t="shared" si="4"/>
        <v>0</v>
      </c>
      <c r="N25" s="558">
        <v>10</v>
      </c>
      <c r="O25" s="23">
        <f t="shared" si="2"/>
        <v>0</v>
      </c>
      <c r="Q25" s="23"/>
    </row>
    <row r="26" spans="1:17" ht="12.75" customHeight="1">
      <c r="A26" s="23"/>
      <c r="B26" s="92"/>
      <c r="C26" s="135" t="s">
        <v>327</v>
      </c>
      <c r="D26" s="196"/>
      <c r="E26" s="196"/>
      <c r="F26" s="196"/>
      <c r="G26" s="196"/>
      <c r="H26" s="196"/>
      <c r="I26" s="196"/>
      <c r="J26" s="196"/>
      <c r="K26" s="187">
        <f t="shared" si="3"/>
        <v>0</v>
      </c>
      <c r="L26" s="190">
        <f>(Prix!H71)</f>
        <v>12</v>
      </c>
      <c r="M26" s="156">
        <f t="shared" si="4"/>
        <v>0</v>
      </c>
      <c r="N26" s="558">
        <v>10</v>
      </c>
      <c r="O26" s="23">
        <f t="shared" si="2"/>
        <v>0</v>
      </c>
      <c r="Q26" s="23"/>
    </row>
    <row r="27" spans="1:17" ht="12.75" customHeight="1">
      <c r="A27" s="23"/>
      <c r="B27" s="92"/>
      <c r="C27" s="135" t="s">
        <v>328</v>
      </c>
      <c r="D27" s="196"/>
      <c r="E27" s="191" t="s">
        <v>124</v>
      </c>
      <c r="F27" s="196"/>
      <c r="G27" s="196"/>
      <c r="H27" s="196"/>
      <c r="I27" s="196"/>
      <c r="J27" s="196"/>
      <c r="K27" s="187">
        <f t="shared" si="3"/>
        <v>0</v>
      </c>
      <c r="L27" s="190">
        <f>(Prix!H72)</f>
        <v>20.5</v>
      </c>
      <c r="M27" s="156">
        <f t="shared" si="4"/>
        <v>0</v>
      </c>
      <c r="N27" s="558">
        <v>10</v>
      </c>
      <c r="O27" s="23">
        <f t="shared" si="2"/>
        <v>0</v>
      </c>
      <c r="Q27" s="23"/>
    </row>
    <row r="28" spans="1:17" ht="12.75" customHeight="1">
      <c r="A28" s="23"/>
      <c r="B28" s="92"/>
      <c r="C28" s="135" t="s">
        <v>329</v>
      </c>
      <c r="D28" s="196"/>
      <c r="E28" s="191" t="s">
        <v>124</v>
      </c>
      <c r="F28" s="196"/>
      <c r="G28" s="196"/>
      <c r="H28" s="196"/>
      <c r="I28" s="196"/>
      <c r="J28" s="196"/>
      <c r="K28" s="187">
        <f t="shared" si="3"/>
        <v>0</v>
      </c>
      <c r="L28" s="190">
        <f>(Prix!H73)</f>
        <v>20.5</v>
      </c>
      <c r="M28" s="156">
        <f t="shared" si="4"/>
        <v>0</v>
      </c>
      <c r="N28" s="558">
        <v>10</v>
      </c>
      <c r="O28" s="23">
        <f t="shared" si="2"/>
        <v>0</v>
      </c>
      <c r="Q28" s="23"/>
    </row>
    <row r="29" spans="1:17" ht="12.75" customHeight="1">
      <c r="A29" s="23"/>
      <c r="B29" s="92"/>
      <c r="C29" s="135" t="s">
        <v>330</v>
      </c>
      <c r="D29" s="196"/>
      <c r="E29" s="191" t="s">
        <v>124</v>
      </c>
      <c r="F29" s="196"/>
      <c r="G29" s="196"/>
      <c r="H29" s="196"/>
      <c r="I29" s="196"/>
      <c r="J29" s="196"/>
      <c r="K29" s="187">
        <f t="shared" si="3"/>
        <v>0</v>
      </c>
      <c r="L29" s="190">
        <f>(Prix!H74)</f>
        <v>23.5</v>
      </c>
      <c r="M29" s="156">
        <f t="shared" si="4"/>
        <v>0</v>
      </c>
      <c r="N29" s="558">
        <v>10</v>
      </c>
      <c r="O29" s="23">
        <f t="shared" si="2"/>
        <v>0</v>
      </c>
      <c r="Q29" s="23"/>
    </row>
    <row r="30" spans="1:17" ht="12.75" customHeight="1">
      <c r="A30" s="23"/>
      <c r="B30" s="92"/>
      <c r="C30" s="188" t="s">
        <v>337</v>
      </c>
      <c r="D30" s="191" t="s">
        <v>124</v>
      </c>
      <c r="E30" s="191" t="s">
        <v>124</v>
      </c>
      <c r="F30" s="191" t="s">
        <v>124</v>
      </c>
      <c r="G30" s="196"/>
      <c r="H30" s="196"/>
      <c r="I30" s="196"/>
      <c r="J30" s="196"/>
      <c r="K30" s="187">
        <f t="shared" si="3"/>
        <v>0</v>
      </c>
      <c r="L30" s="190">
        <f>(Prix!H75)</f>
        <v>23.5</v>
      </c>
      <c r="M30" s="156">
        <f t="shared" si="4"/>
        <v>0</v>
      </c>
      <c r="N30" s="558">
        <v>10</v>
      </c>
      <c r="O30" s="23">
        <f t="shared" si="2"/>
        <v>0</v>
      </c>
      <c r="Q30" s="23"/>
    </row>
    <row r="31" spans="1:17" ht="12.75" customHeight="1">
      <c r="A31" s="23"/>
      <c r="B31" s="92"/>
      <c r="C31" s="135" t="s">
        <v>331</v>
      </c>
      <c r="D31" s="196"/>
      <c r="E31" s="191" t="s">
        <v>124</v>
      </c>
      <c r="F31" s="196"/>
      <c r="G31" s="196"/>
      <c r="H31" s="196"/>
      <c r="I31" s="196"/>
      <c r="J31" s="196"/>
      <c r="K31" s="187">
        <f t="shared" si="3"/>
        <v>0</v>
      </c>
      <c r="L31" s="190">
        <f>(Prix!H76)</f>
        <v>26.5</v>
      </c>
      <c r="M31" s="156">
        <f t="shared" si="4"/>
        <v>0</v>
      </c>
      <c r="N31" s="558">
        <v>10</v>
      </c>
      <c r="O31" s="23">
        <f t="shared" si="2"/>
        <v>0</v>
      </c>
      <c r="Q31" s="23"/>
    </row>
    <row r="32" spans="1:17" ht="12.75" customHeight="1">
      <c r="A32" s="23"/>
      <c r="B32" s="92"/>
      <c r="C32" s="135" t="s">
        <v>339</v>
      </c>
      <c r="D32" s="191" t="s">
        <v>124</v>
      </c>
      <c r="E32" s="191" t="s">
        <v>124</v>
      </c>
      <c r="F32" s="191" t="s">
        <v>124</v>
      </c>
      <c r="G32" s="191" t="s">
        <v>124</v>
      </c>
      <c r="H32" s="196"/>
      <c r="I32" s="196"/>
      <c r="J32" s="196"/>
      <c r="K32" s="187">
        <f>SUM(H32:J32)</f>
        <v>0</v>
      </c>
      <c r="L32" s="190">
        <f>(Prix!H77)</f>
        <v>26.5</v>
      </c>
      <c r="M32" s="156">
        <f t="shared" si="4"/>
        <v>0</v>
      </c>
      <c r="N32" s="558">
        <v>10</v>
      </c>
      <c r="O32" s="23">
        <f t="shared" si="2"/>
        <v>0</v>
      </c>
      <c r="Q32" s="23"/>
    </row>
    <row r="33" spans="1:17" ht="12.75" customHeight="1">
      <c r="A33" s="23"/>
      <c r="B33" s="92"/>
      <c r="C33" s="135" t="s">
        <v>338</v>
      </c>
      <c r="D33" s="191" t="s">
        <v>124</v>
      </c>
      <c r="E33" s="191" t="s">
        <v>124</v>
      </c>
      <c r="F33" s="191" t="s">
        <v>124</v>
      </c>
      <c r="G33" s="191" t="s">
        <v>124</v>
      </c>
      <c r="H33" s="196"/>
      <c r="I33" s="196"/>
      <c r="J33" s="196"/>
      <c r="K33" s="187">
        <f>SUM(H33:J33)</f>
        <v>0</v>
      </c>
      <c r="L33" s="190">
        <f>(Prix!H78)</f>
        <v>32.5</v>
      </c>
      <c r="M33" s="156">
        <f t="shared" si="4"/>
        <v>0</v>
      </c>
      <c r="N33" s="558">
        <v>10</v>
      </c>
      <c r="O33" s="23">
        <f t="shared" si="2"/>
        <v>0</v>
      </c>
      <c r="Q33" s="23"/>
    </row>
    <row r="34" spans="1:17" ht="12.75" customHeight="1">
      <c r="A34" s="23"/>
      <c r="B34" s="92"/>
      <c r="C34" s="135" t="s">
        <v>340</v>
      </c>
      <c r="D34" s="191" t="s">
        <v>124</v>
      </c>
      <c r="E34" s="191" t="s">
        <v>124</v>
      </c>
      <c r="F34" s="191" t="s">
        <v>124</v>
      </c>
      <c r="G34" s="191" t="s">
        <v>124</v>
      </c>
      <c r="H34" s="196"/>
      <c r="I34" s="191" t="s">
        <v>124</v>
      </c>
      <c r="J34" s="191" t="s">
        <v>124</v>
      </c>
      <c r="K34" s="187">
        <f>H34</f>
        <v>0</v>
      </c>
      <c r="L34" s="190">
        <f>(Prix!H79)</f>
        <v>32.5</v>
      </c>
      <c r="M34" s="156">
        <f t="shared" si="4"/>
        <v>0</v>
      </c>
      <c r="N34" s="558">
        <v>10</v>
      </c>
      <c r="O34" s="23">
        <f t="shared" si="2"/>
        <v>0</v>
      </c>
      <c r="Q34" s="82"/>
    </row>
    <row r="35" spans="1:17" ht="12.75" customHeight="1">
      <c r="A35" s="23"/>
      <c r="B35" s="92"/>
      <c r="C35" s="135" t="s">
        <v>341</v>
      </c>
      <c r="D35" s="191" t="s">
        <v>124</v>
      </c>
      <c r="E35" s="191" t="s">
        <v>124</v>
      </c>
      <c r="F35" s="191" t="s">
        <v>124</v>
      </c>
      <c r="G35" s="191" t="s">
        <v>124</v>
      </c>
      <c r="H35" s="196"/>
      <c r="I35" s="191" t="s">
        <v>124</v>
      </c>
      <c r="J35" s="191" t="s">
        <v>124</v>
      </c>
      <c r="K35" s="187">
        <f>H35</f>
        <v>0</v>
      </c>
      <c r="L35" s="190">
        <f>(Prix!H80)</f>
        <v>36.5</v>
      </c>
      <c r="M35" s="156">
        <f t="shared" si="4"/>
        <v>0</v>
      </c>
      <c r="N35" s="558">
        <v>10</v>
      </c>
      <c r="O35" s="23">
        <f t="shared" si="2"/>
        <v>0</v>
      </c>
      <c r="Q35" s="23"/>
    </row>
    <row r="36" spans="1:17" ht="18.75">
      <c r="A36" s="23"/>
      <c r="B36" s="92"/>
      <c r="C36" s="135"/>
      <c r="D36" s="136"/>
      <c r="E36" s="136"/>
      <c r="F36" s="136"/>
      <c r="G36" s="136"/>
      <c r="H36" s="136"/>
      <c r="I36" s="136"/>
      <c r="J36" s="136"/>
      <c r="K36" s="136"/>
      <c r="L36" s="23"/>
      <c r="M36" s="156"/>
      <c r="N36" s="23"/>
      <c r="O36" s="23"/>
      <c r="P36" s="23"/>
      <c r="Q36" s="23"/>
    </row>
    <row r="37" spans="1:17" ht="18.75">
      <c r="A37" s="23"/>
      <c r="B37" s="92"/>
      <c r="C37" s="135"/>
      <c r="D37" s="136"/>
      <c r="E37" s="136"/>
      <c r="F37" s="136"/>
      <c r="G37" s="136"/>
      <c r="H37" s="136"/>
      <c r="I37" s="136"/>
      <c r="J37" s="136"/>
      <c r="K37" s="136"/>
      <c r="L37" s="23"/>
      <c r="M37" s="23"/>
      <c r="N37" s="116" t="s">
        <v>200</v>
      </c>
      <c r="O37" s="23">
        <f>SUM(O7:O35)</f>
        <v>0</v>
      </c>
      <c r="P37" s="23"/>
      <c r="Q37" s="23"/>
    </row>
    <row r="38" spans="1:17" ht="18.75">
      <c r="A38" s="43"/>
      <c r="B38" s="92"/>
      <c r="C38" s="135"/>
      <c r="D38" s="135"/>
      <c r="E38" s="135"/>
      <c r="F38" s="135"/>
      <c r="G38" s="23"/>
      <c r="H38" s="136"/>
      <c r="I38" s="136"/>
      <c r="J38" s="116" t="s">
        <v>352</v>
      </c>
      <c r="K38" s="136">
        <f>SUM(K7:K35)</f>
        <v>0</v>
      </c>
      <c r="L38" s="23"/>
      <c r="M38" s="156"/>
      <c r="N38" s="22"/>
      <c r="O38" s="60"/>
      <c r="P38" s="22"/>
      <c r="Q38" s="22"/>
    </row>
    <row r="39" spans="1:15" ht="12.75">
      <c r="A39" s="23"/>
      <c r="B39" s="23"/>
      <c r="C39" s="72"/>
      <c r="D39" s="23"/>
      <c r="E39" s="23"/>
      <c r="F39" s="23"/>
      <c r="G39" s="66"/>
      <c r="H39" s="66"/>
      <c r="I39" s="66"/>
      <c r="J39" s="66"/>
      <c r="K39" s="66"/>
      <c r="L39" s="66"/>
      <c r="M39" s="66"/>
      <c r="N39" s="23"/>
      <c r="O39" s="23"/>
    </row>
    <row r="40" spans="1:15" ht="15.75">
      <c r="A40" s="23"/>
      <c r="B40" s="23"/>
      <c r="C40" s="72"/>
      <c r="D40" s="153"/>
      <c r="E40" s="153"/>
      <c r="F40" s="153"/>
      <c r="G40" s="66"/>
      <c r="H40" s="66"/>
      <c r="I40" s="66"/>
      <c r="J40" s="66"/>
      <c r="K40" s="66"/>
      <c r="L40" s="116" t="s">
        <v>351</v>
      </c>
      <c r="M40" s="157">
        <f>SUM(M7:M35)</f>
        <v>0</v>
      </c>
      <c r="N40" s="23"/>
      <c r="O40" s="23"/>
    </row>
    <row r="41" spans="2:13" ht="12.75">
      <c r="B41" s="23"/>
      <c r="C41" s="72"/>
      <c r="D41" s="23"/>
      <c r="E41" s="23"/>
      <c r="F41" s="23"/>
      <c r="G41" s="66"/>
      <c r="H41" s="66"/>
      <c r="I41" s="66"/>
      <c r="J41" s="66"/>
      <c r="K41" s="66"/>
      <c r="L41" s="66"/>
      <c r="M41" s="66"/>
    </row>
    <row r="42" spans="2:13" ht="12.75">
      <c r="B42" s="23"/>
      <c r="C42" s="72"/>
      <c r="D42" s="23"/>
      <c r="E42" s="23"/>
      <c r="F42" s="23"/>
      <c r="G42" s="66"/>
      <c r="I42" s="74"/>
      <c r="J42" s="74"/>
      <c r="K42" s="74"/>
      <c r="L42" s="66"/>
      <c r="M42" s="66"/>
    </row>
    <row r="43" spans="2:13" ht="12.75">
      <c r="B43" s="23"/>
      <c r="C43" s="72"/>
      <c r="D43" s="23"/>
      <c r="E43" s="23"/>
      <c r="F43" s="23"/>
      <c r="G43" s="66"/>
      <c r="H43" s="66"/>
      <c r="I43" s="66"/>
      <c r="J43" s="66"/>
      <c r="K43" s="66"/>
      <c r="L43" s="66"/>
      <c r="M43" s="66"/>
    </row>
    <row r="44" spans="2:12" ht="12.75">
      <c r="B44" s="23"/>
      <c r="C44" s="72"/>
      <c r="D44" s="23"/>
      <c r="E44" s="23"/>
      <c r="F44" s="23"/>
      <c r="G44" s="66"/>
      <c r="H44" s="66"/>
      <c r="I44" s="66"/>
      <c r="J44" s="66"/>
      <c r="K44" s="66"/>
      <c r="L44" s="66"/>
    </row>
    <row r="45" spans="2:13" ht="27">
      <c r="B45" s="55"/>
      <c r="C45" s="184"/>
      <c r="D45" s="22"/>
      <c r="E45" s="22"/>
      <c r="F45" s="22"/>
      <c r="G45" s="22"/>
      <c r="H45" s="84"/>
      <c r="I45" s="84"/>
      <c r="J45" s="84"/>
      <c r="K45" s="84"/>
      <c r="L45" s="130"/>
      <c r="M45" s="59"/>
    </row>
  </sheetData>
  <sheetProtection password="C4FD" sheet="1"/>
  <printOptions/>
  <pageMargins left="0.35" right="0.31" top="0.31" bottom="0.32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P36"/>
  <sheetViews>
    <sheetView workbookViewId="0" topLeftCell="A1">
      <selection activeCell="H10" sqref="H10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21.421875" style="0" customWidth="1"/>
    <col min="4" max="4" width="14.28125" style="1" customWidth="1"/>
    <col min="5" max="5" width="6.421875" style="1" customWidth="1"/>
    <col min="6" max="9" width="11.421875" style="1" customWidth="1"/>
    <col min="10" max="10" width="7.140625" style="0" customWidth="1"/>
    <col min="13" max="13" width="3.57421875" style="0" customWidth="1"/>
  </cols>
  <sheetData>
    <row r="1" spans="1:15" s="15" customFormat="1" ht="21.75" customHeight="1">
      <c r="A1" s="43"/>
      <c r="B1" s="55" t="s">
        <v>26</v>
      </c>
      <c r="C1" s="22"/>
      <c r="D1" s="22"/>
      <c r="E1" s="84" t="s">
        <v>843</v>
      </c>
      <c r="F1" s="130"/>
      <c r="G1" s="130"/>
      <c r="H1" s="22"/>
      <c r="I1" s="59" t="s">
        <v>389</v>
      </c>
      <c r="J1" s="22"/>
      <c r="K1" s="84">
        <f>'Poste et ristourne'!O21</f>
        <v>2024</v>
      </c>
      <c r="L1" s="22"/>
      <c r="M1" s="22"/>
      <c r="O1" s="34"/>
    </row>
    <row r="2" spans="1:13" ht="9.75" customHeight="1">
      <c r="A2" s="23"/>
      <c r="B2" s="23"/>
      <c r="C2" s="23"/>
      <c r="D2" s="66"/>
      <c r="E2" s="66"/>
      <c r="F2" s="66"/>
      <c r="G2" s="66"/>
      <c r="H2" s="66"/>
      <c r="I2" s="66"/>
      <c r="J2" s="23"/>
      <c r="K2" s="23"/>
      <c r="L2" s="23"/>
      <c r="M2" s="23"/>
    </row>
    <row r="3" spans="1:13" ht="12.75">
      <c r="A3" s="23"/>
      <c r="B3" s="23"/>
      <c r="C3" s="23"/>
      <c r="D3" s="66"/>
      <c r="E3" s="66"/>
      <c r="F3" s="66"/>
      <c r="G3" s="66"/>
      <c r="H3" s="66"/>
      <c r="I3" s="82" t="s">
        <v>2</v>
      </c>
      <c r="J3" s="23"/>
      <c r="K3" s="82" t="s">
        <v>201</v>
      </c>
      <c r="L3" s="23"/>
      <c r="M3" s="23"/>
    </row>
    <row r="4" spans="1:13" ht="19.5" customHeight="1">
      <c r="A4" s="23"/>
      <c r="B4" s="23"/>
      <c r="C4" s="223" t="s">
        <v>422</v>
      </c>
      <c r="D4" s="74" t="s">
        <v>373</v>
      </c>
      <c r="E4" s="82" t="s">
        <v>191</v>
      </c>
      <c r="F4" s="82" t="s">
        <v>183</v>
      </c>
      <c r="G4" s="108" t="s">
        <v>2</v>
      </c>
      <c r="H4" s="82" t="s">
        <v>101</v>
      </c>
      <c r="I4" s="82" t="s">
        <v>421</v>
      </c>
      <c r="J4" s="23"/>
      <c r="K4" s="82" t="s">
        <v>202</v>
      </c>
      <c r="L4" s="82" t="s">
        <v>203</v>
      </c>
      <c r="M4" s="23"/>
    </row>
    <row r="5" spans="1:13" ht="12.75" customHeight="1">
      <c r="A5" s="23"/>
      <c r="B5" s="23"/>
      <c r="C5" s="23"/>
      <c r="D5" s="82"/>
      <c r="E5" s="82"/>
      <c r="F5" s="82"/>
      <c r="G5" s="108"/>
      <c r="H5" s="66"/>
      <c r="I5" s="66"/>
      <c r="J5" s="23"/>
      <c r="K5" s="72" t="s">
        <v>284</v>
      </c>
      <c r="L5" s="66" t="s">
        <v>204</v>
      </c>
      <c r="M5" s="23"/>
    </row>
    <row r="6" spans="1:13" ht="12.75" customHeight="1">
      <c r="A6" s="23"/>
      <c r="B6" s="23"/>
      <c r="C6" s="132" t="s">
        <v>398</v>
      </c>
      <c r="D6" s="133"/>
      <c r="E6" s="133">
        <v>18</v>
      </c>
      <c r="F6" s="271" t="s">
        <v>425</v>
      </c>
      <c r="G6" s="134">
        <f>(Prix!H83)</f>
        <v>15</v>
      </c>
      <c r="H6" s="80"/>
      <c r="I6" s="156">
        <f aca="true" t="shared" si="0" ref="I6:I14">G6*H6</f>
        <v>0</v>
      </c>
      <c r="J6" s="23"/>
      <c r="K6" s="558">
        <f>(Prix!F83)</f>
        <v>100</v>
      </c>
      <c r="L6" s="23">
        <f aca="true" t="shared" si="1" ref="L6:L14">H6*K6</f>
        <v>0</v>
      </c>
      <c r="M6" s="23"/>
    </row>
    <row r="7" spans="1:13" ht="12.75" customHeight="1">
      <c r="A7" s="23"/>
      <c r="B7" s="92"/>
      <c r="C7" s="132" t="s">
        <v>399</v>
      </c>
      <c r="D7" s="133"/>
      <c r="E7" s="133">
        <v>15</v>
      </c>
      <c r="F7" s="271" t="s">
        <v>426</v>
      </c>
      <c r="G7" s="134">
        <f>(Prix!H83)</f>
        <v>15</v>
      </c>
      <c r="H7" s="80"/>
      <c r="I7" s="156">
        <f t="shared" si="0"/>
        <v>0</v>
      </c>
      <c r="J7" s="23"/>
      <c r="K7" s="558">
        <f>(Prix!F83)</f>
        <v>100</v>
      </c>
      <c r="L7" s="23">
        <f t="shared" si="1"/>
        <v>0</v>
      </c>
      <c r="M7" s="23"/>
    </row>
    <row r="8" spans="1:13" ht="12.75" customHeight="1">
      <c r="A8" s="23"/>
      <c r="B8" s="92"/>
      <c r="C8" s="132" t="s">
        <v>400</v>
      </c>
      <c r="D8" s="133"/>
      <c r="E8" s="133">
        <v>13</v>
      </c>
      <c r="F8" s="271" t="s">
        <v>427</v>
      </c>
      <c r="G8" s="134">
        <f>(Prix!H83)</f>
        <v>15</v>
      </c>
      <c r="H8" s="80"/>
      <c r="I8" s="156">
        <f t="shared" si="0"/>
        <v>0</v>
      </c>
      <c r="J8" s="23"/>
      <c r="K8" s="558">
        <f>(Prix!F83)</f>
        <v>100</v>
      </c>
      <c r="L8" s="23">
        <f t="shared" si="1"/>
        <v>0</v>
      </c>
      <c r="M8" s="23"/>
    </row>
    <row r="9" spans="1:13" ht="12.75" customHeight="1">
      <c r="A9" s="23"/>
      <c r="B9" s="92"/>
      <c r="C9" s="132" t="s">
        <v>401</v>
      </c>
      <c r="D9" s="133"/>
      <c r="E9" s="133">
        <v>12</v>
      </c>
      <c r="F9" s="271" t="s">
        <v>428</v>
      </c>
      <c r="G9" s="134">
        <f>(Prix!H83)</f>
        <v>15</v>
      </c>
      <c r="H9" s="80"/>
      <c r="I9" s="156">
        <f t="shared" si="0"/>
        <v>0</v>
      </c>
      <c r="J9" s="23"/>
      <c r="K9" s="558">
        <f>(Prix!F83)</f>
        <v>100</v>
      </c>
      <c r="L9" s="23">
        <f t="shared" si="1"/>
        <v>0</v>
      </c>
      <c r="M9" s="23"/>
    </row>
    <row r="10" spans="1:13" ht="12.75" customHeight="1">
      <c r="A10" s="23"/>
      <c r="B10" s="92"/>
      <c r="C10" s="132" t="s">
        <v>483</v>
      </c>
      <c r="D10" s="133"/>
      <c r="E10" s="133">
        <v>10</v>
      </c>
      <c r="F10" s="271" t="s">
        <v>485</v>
      </c>
      <c r="G10" s="134">
        <f>(Prix!H83)</f>
        <v>15</v>
      </c>
      <c r="H10" s="80"/>
      <c r="I10" s="156">
        <f t="shared" si="0"/>
        <v>0</v>
      </c>
      <c r="J10" s="23"/>
      <c r="K10" s="558">
        <f>(Prix!F83)</f>
        <v>100</v>
      </c>
      <c r="L10" s="23">
        <f t="shared" si="1"/>
        <v>0</v>
      </c>
      <c r="M10" s="23"/>
    </row>
    <row r="11" spans="1:13" ht="12.75" customHeight="1">
      <c r="A11" s="23"/>
      <c r="B11" s="92"/>
      <c r="C11" s="132" t="s">
        <v>402</v>
      </c>
      <c r="D11" s="133"/>
      <c r="E11" s="133" t="s">
        <v>726</v>
      </c>
      <c r="F11" s="271" t="s">
        <v>429</v>
      </c>
      <c r="G11" s="134">
        <f>(Prix!H83)</f>
        <v>15</v>
      </c>
      <c r="H11" s="80"/>
      <c r="I11" s="156">
        <f t="shared" si="0"/>
        <v>0</v>
      </c>
      <c r="J11" s="23"/>
      <c r="K11" s="558">
        <f>(Prix!F84)</f>
        <v>100</v>
      </c>
      <c r="L11" s="23">
        <f t="shared" si="1"/>
        <v>0</v>
      </c>
      <c r="M11" s="23"/>
    </row>
    <row r="12" spans="1:13" ht="12.75" customHeight="1">
      <c r="A12" s="23"/>
      <c r="B12" s="92"/>
      <c r="C12" s="132" t="s">
        <v>484</v>
      </c>
      <c r="D12" s="133"/>
      <c r="E12" s="133">
        <v>10</v>
      </c>
      <c r="F12" s="271" t="s">
        <v>486</v>
      </c>
      <c r="G12" s="134">
        <f>(Prix!H83)</f>
        <v>15</v>
      </c>
      <c r="H12" s="80"/>
      <c r="I12" s="156">
        <f>G12*H12</f>
        <v>0</v>
      </c>
      <c r="J12" s="23"/>
      <c r="K12" s="558">
        <f>(Prix!F85)</f>
        <v>100</v>
      </c>
      <c r="L12" s="23">
        <f>H12*K12</f>
        <v>0</v>
      </c>
      <c r="M12" s="23"/>
    </row>
    <row r="13" spans="1:13" ht="12.75" customHeight="1">
      <c r="A13" s="23"/>
      <c r="B13" s="92"/>
      <c r="C13" s="132" t="s">
        <v>403</v>
      </c>
      <c r="D13" s="133"/>
      <c r="E13" s="133">
        <v>9</v>
      </c>
      <c r="F13" s="271" t="s">
        <v>430</v>
      </c>
      <c r="G13" s="134">
        <f>(Prix!H83)</f>
        <v>15</v>
      </c>
      <c r="H13" s="80"/>
      <c r="I13" s="156">
        <f t="shared" si="0"/>
        <v>0</v>
      </c>
      <c r="J13" s="23"/>
      <c r="K13" s="558">
        <f>(Prix!F83)</f>
        <v>100</v>
      </c>
      <c r="L13" s="23">
        <f t="shared" si="1"/>
        <v>0</v>
      </c>
      <c r="M13" s="23"/>
    </row>
    <row r="14" spans="1:13" ht="12.75" customHeight="1">
      <c r="A14" s="23"/>
      <c r="B14" s="92"/>
      <c r="C14" s="132" t="s">
        <v>404</v>
      </c>
      <c r="D14" s="133"/>
      <c r="E14" s="133">
        <v>8</v>
      </c>
      <c r="F14" s="271" t="s">
        <v>431</v>
      </c>
      <c r="G14" s="134">
        <f>(Prix!H83)</f>
        <v>15</v>
      </c>
      <c r="H14" s="80"/>
      <c r="I14" s="156">
        <f t="shared" si="0"/>
        <v>0</v>
      </c>
      <c r="J14" s="23"/>
      <c r="K14" s="558">
        <f>(Prix!F83)</f>
        <v>100</v>
      </c>
      <c r="L14" s="23">
        <f t="shared" si="1"/>
        <v>0</v>
      </c>
      <c r="M14" s="23"/>
    </row>
    <row r="15" spans="1:13" ht="12.75" customHeight="1">
      <c r="A15" s="23"/>
      <c r="B15" s="92"/>
      <c r="C15" s="214"/>
      <c r="D15" s="215"/>
      <c r="E15" s="215"/>
      <c r="F15" s="215"/>
      <c r="G15" s="201"/>
      <c r="H15" s="233"/>
      <c r="I15" s="156"/>
      <c r="J15" s="23"/>
      <c r="K15" s="558"/>
      <c r="L15" s="23"/>
      <c r="M15" s="23"/>
    </row>
    <row r="16" spans="1:13" ht="12.75" customHeight="1">
      <c r="A16" s="23"/>
      <c r="B16" s="92"/>
      <c r="C16" s="188"/>
      <c r="D16" s="139"/>
      <c r="E16" s="139"/>
      <c r="F16" s="139"/>
      <c r="G16" s="222"/>
      <c r="H16" s="234"/>
      <c r="I16" s="156"/>
      <c r="J16" s="23"/>
      <c r="K16" s="558"/>
      <c r="L16" s="23"/>
      <c r="M16" s="23"/>
    </row>
    <row r="17" spans="1:13" ht="19.5" customHeight="1">
      <c r="A17" s="23"/>
      <c r="B17" s="92"/>
      <c r="C17" s="225" t="s">
        <v>411</v>
      </c>
      <c r="D17" s="139"/>
      <c r="E17" s="139"/>
      <c r="F17" s="139"/>
      <c r="G17" s="222"/>
      <c r="H17" s="234"/>
      <c r="I17" s="156"/>
      <c r="J17" s="23"/>
      <c r="K17" s="558"/>
      <c r="L17" s="23"/>
      <c r="M17" s="23"/>
    </row>
    <row r="18" spans="1:13" ht="12.75" customHeight="1">
      <c r="A18" s="23"/>
      <c r="B18" s="92"/>
      <c r="C18" s="153" t="s">
        <v>420</v>
      </c>
      <c r="D18" s="139"/>
      <c r="E18" s="139"/>
      <c r="F18" s="139"/>
      <c r="G18" s="222"/>
      <c r="H18" s="234"/>
      <c r="I18" s="156"/>
      <c r="J18" s="23"/>
      <c r="K18" s="558"/>
      <c r="L18" s="23"/>
      <c r="M18" s="23"/>
    </row>
    <row r="19" spans="1:13" ht="12.75" customHeight="1">
      <c r="A19" s="23"/>
      <c r="B19" s="92"/>
      <c r="C19" s="132" t="s">
        <v>412</v>
      </c>
      <c r="D19" s="133"/>
      <c r="E19" s="133">
        <v>1</v>
      </c>
      <c r="F19" s="271" t="s">
        <v>413</v>
      </c>
      <c r="G19" s="134">
        <f>(Prix!H84)</f>
        <v>12</v>
      </c>
      <c r="H19" s="80"/>
      <c r="I19" s="156">
        <f aca="true" t="shared" si="2" ref="I19:I24">G19*H19</f>
        <v>0</v>
      </c>
      <c r="J19" s="23"/>
      <c r="K19" s="558">
        <f>(Prix!F84)</f>
        <v>100</v>
      </c>
      <c r="L19" s="23">
        <f aca="true" t="shared" si="3" ref="L19:L24">H19*K19</f>
        <v>0</v>
      </c>
      <c r="M19" s="23"/>
    </row>
    <row r="20" spans="1:13" ht="12.75" customHeight="1">
      <c r="A20" s="23"/>
      <c r="B20" s="92"/>
      <c r="C20" s="132" t="s">
        <v>412</v>
      </c>
      <c r="D20" s="133"/>
      <c r="E20" s="133">
        <v>1</v>
      </c>
      <c r="F20" s="271" t="s">
        <v>416</v>
      </c>
      <c r="G20" s="134">
        <f>(Prix!H84)</f>
        <v>12</v>
      </c>
      <c r="H20" s="80"/>
      <c r="I20" s="156">
        <f t="shared" si="2"/>
        <v>0</v>
      </c>
      <c r="J20" s="23"/>
      <c r="K20" s="558">
        <f>(Prix!F84)</f>
        <v>100</v>
      </c>
      <c r="L20" s="23">
        <f t="shared" si="3"/>
        <v>0</v>
      </c>
      <c r="M20" s="23"/>
    </row>
    <row r="21" spans="1:13" ht="12.75" customHeight="1">
      <c r="A21" s="23"/>
      <c r="B21" s="92"/>
      <c r="C21" s="132" t="s">
        <v>415</v>
      </c>
      <c r="D21" s="133"/>
      <c r="E21" s="133">
        <v>1</v>
      </c>
      <c r="F21" s="271" t="s">
        <v>414</v>
      </c>
      <c r="G21" s="134">
        <f>(Prix!H85)</f>
        <v>13</v>
      </c>
      <c r="H21" s="80"/>
      <c r="I21" s="156">
        <f t="shared" si="2"/>
        <v>0</v>
      </c>
      <c r="J21" s="23"/>
      <c r="K21" s="558">
        <f>(Prix!F85)</f>
        <v>100</v>
      </c>
      <c r="L21" s="23">
        <f t="shared" si="3"/>
        <v>0</v>
      </c>
      <c r="M21" s="23"/>
    </row>
    <row r="22" spans="1:13" ht="12.75" customHeight="1">
      <c r="A22" s="23"/>
      <c r="B22" s="92"/>
      <c r="C22" s="132" t="s">
        <v>415</v>
      </c>
      <c r="D22" s="82"/>
      <c r="E22" s="133">
        <v>1</v>
      </c>
      <c r="F22" s="271" t="s">
        <v>417</v>
      </c>
      <c r="G22" s="134">
        <f>(Prix!H85)</f>
        <v>13</v>
      </c>
      <c r="H22" s="80"/>
      <c r="I22" s="156">
        <f t="shared" si="2"/>
        <v>0</v>
      </c>
      <c r="J22" s="23"/>
      <c r="K22" s="558">
        <f>(Prix!F85)</f>
        <v>100</v>
      </c>
      <c r="L22" s="23">
        <f t="shared" si="3"/>
        <v>0</v>
      </c>
      <c r="M22" s="23"/>
    </row>
    <row r="23" spans="1:13" ht="12.75" customHeight="1">
      <c r="A23" s="23"/>
      <c r="B23" s="92"/>
      <c r="C23" s="132" t="s">
        <v>418</v>
      </c>
      <c r="D23" s="133"/>
      <c r="E23" s="133">
        <v>1</v>
      </c>
      <c r="F23" s="271" t="s">
        <v>732</v>
      </c>
      <c r="G23" s="134">
        <f>(Prix!H86)</f>
        <v>15</v>
      </c>
      <c r="H23" s="80"/>
      <c r="I23" s="156">
        <f t="shared" si="2"/>
        <v>0</v>
      </c>
      <c r="J23" s="23"/>
      <c r="K23" s="558">
        <f>(Prix!F86)</f>
        <v>100</v>
      </c>
      <c r="L23" s="23">
        <f t="shared" si="3"/>
        <v>0</v>
      </c>
      <c r="M23" s="23"/>
    </row>
    <row r="24" spans="1:13" ht="12.75" customHeight="1">
      <c r="A24" s="23"/>
      <c r="B24" s="92"/>
      <c r="C24" s="132" t="s">
        <v>418</v>
      </c>
      <c r="D24" s="133"/>
      <c r="E24" s="133">
        <v>1</v>
      </c>
      <c r="F24" s="271" t="s">
        <v>419</v>
      </c>
      <c r="G24" s="134">
        <f>(Prix!H86)</f>
        <v>15</v>
      </c>
      <c r="H24" s="80"/>
      <c r="I24" s="156">
        <f t="shared" si="2"/>
        <v>0</v>
      </c>
      <c r="J24" s="23"/>
      <c r="K24" s="558">
        <f>(Prix!F86)</f>
        <v>100</v>
      </c>
      <c r="L24" s="23">
        <f t="shared" si="3"/>
        <v>0</v>
      </c>
      <c r="M24" s="23"/>
    </row>
    <row r="25" spans="1:13" ht="12.75" customHeight="1">
      <c r="A25" s="23"/>
      <c r="B25" s="23"/>
      <c r="C25" s="226"/>
      <c r="D25" s="235"/>
      <c r="E25" s="236"/>
      <c r="F25" s="227"/>
      <c r="G25" s="221"/>
      <c r="H25" s="237"/>
      <c r="I25" s="156"/>
      <c r="J25" s="23"/>
      <c r="K25" s="558"/>
      <c r="L25" s="23"/>
      <c r="M25" s="23"/>
    </row>
    <row r="26" spans="1:13" ht="15">
      <c r="A26" s="23"/>
      <c r="B26" s="23"/>
      <c r="C26" s="137"/>
      <c r="D26" s="138"/>
      <c r="E26" s="138"/>
      <c r="F26" s="138"/>
      <c r="G26" s="200"/>
      <c r="H26" s="380"/>
      <c r="I26" s="156">
        <f>G26*H26</f>
        <v>0</v>
      </c>
      <c r="J26" s="23"/>
      <c r="K26" s="558">
        <v>0</v>
      </c>
      <c r="L26" s="23">
        <f>H26*K26</f>
        <v>0</v>
      </c>
      <c r="M26" s="23"/>
    </row>
    <row r="27" spans="1:13" ht="15">
      <c r="A27" s="23"/>
      <c r="B27" s="23"/>
      <c r="C27" s="137"/>
      <c r="D27" s="138"/>
      <c r="E27" s="138"/>
      <c r="F27" s="124"/>
      <c r="G27" s="200"/>
      <c r="H27" s="380"/>
      <c r="I27" s="156">
        <f>G27*H27</f>
        <v>0</v>
      </c>
      <c r="J27" s="23"/>
      <c r="K27" s="558">
        <v>0</v>
      </c>
      <c r="L27" s="23">
        <f>H27*K27</f>
        <v>0</v>
      </c>
      <c r="M27" s="23"/>
    </row>
    <row r="28" spans="1:16" ht="15" customHeight="1">
      <c r="A28" s="23"/>
      <c r="B28" s="23"/>
      <c r="C28" s="137"/>
      <c r="D28" s="138"/>
      <c r="E28" s="138"/>
      <c r="F28" s="140"/>
      <c r="G28" s="200"/>
      <c r="H28" s="380"/>
      <c r="I28" s="156">
        <f>G28*H28</f>
        <v>0</v>
      </c>
      <c r="J28" s="23"/>
      <c r="K28" s="558">
        <v>0</v>
      </c>
      <c r="L28" s="23">
        <f>H28*K28</f>
        <v>0</v>
      </c>
      <c r="M28" s="23"/>
      <c r="P28" s="37"/>
    </row>
    <row r="29" spans="1:16" ht="15" customHeight="1">
      <c r="A29" s="23"/>
      <c r="B29" s="23"/>
      <c r="C29" s="137"/>
      <c r="D29" s="138"/>
      <c r="E29" s="138"/>
      <c r="F29" s="138"/>
      <c r="G29" s="200"/>
      <c r="H29" s="380"/>
      <c r="I29" s="156">
        <f>G29*H29</f>
        <v>0</v>
      </c>
      <c r="J29" s="23"/>
      <c r="K29" s="558">
        <v>0</v>
      </c>
      <c r="L29" s="23">
        <f>H29*K29</f>
        <v>0</v>
      </c>
      <c r="M29" s="23"/>
      <c r="P29" s="37"/>
    </row>
    <row r="30" spans="1:16" ht="15" customHeight="1">
      <c r="A30" s="23"/>
      <c r="B30" s="23"/>
      <c r="C30" s="153"/>
      <c r="D30" s="66"/>
      <c r="E30" s="66"/>
      <c r="F30" s="66"/>
      <c r="G30" s="66"/>
      <c r="H30" s="66"/>
      <c r="I30" s="66"/>
      <c r="J30" s="23"/>
      <c r="K30" s="23"/>
      <c r="L30" s="23"/>
      <c r="M30" s="23"/>
      <c r="P30" s="37"/>
    </row>
    <row r="31" spans="1:13" ht="12.75">
      <c r="A31" s="23"/>
      <c r="B31" s="23"/>
      <c r="C31" s="23"/>
      <c r="D31" s="66"/>
      <c r="E31" s="66"/>
      <c r="F31" s="66"/>
      <c r="G31" s="66"/>
      <c r="H31" s="66"/>
      <c r="I31" s="66"/>
      <c r="J31" s="23"/>
      <c r="K31" s="116" t="s">
        <v>200</v>
      </c>
      <c r="L31" s="141">
        <f>SUM(L6:L29)</f>
        <v>0</v>
      </c>
      <c r="M31" s="82" t="s">
        <v>520</v>
      </c>
    </row>
    <row r="32" spans="1:13" ht="12.75">
      <c r="A32" s="23"/>
      <c r="B32" s="23"/>
      <c r="C32" s="23"/>
      <c r="D32" s="66"/>
      <c r="E32" s="74" t="s">
        <v>199</v>
      </c>
      <c r="F32" s="66"/>
      <c r="G32" s="66"/>
      <c r="H32" s="66">
        <f>SUM(H6:H29)</f>
        <v>0</v>
      </c>
      <c r="I32" s="66"/>
      <c r="J32" s="23"/>
      <c r="K32" s="23"/>
      <c r="L32" s="23"/>
      <c r="M32" s="23"/>
    </row>
    <row r="33" spans="1:13" ht="12.75">
      <c r="A33" s="23"/>
      <c r="B33" s="23"/>
      <c r="C33" s="23"/>
      <c r="D33" s="66"/>
      <c r="E33" s="66"/>
      <c r="F33" s="66"/>
      <c r="G33" s="66"/>
      <c r="H33" s="66"/>
      <c r="I33" s="66"/>
      <c r="J33" s="23"/>
      <c r="K33" s="23"/>
      <c r="L33" s="23"/>
      <c r="M33" s="23"/>
    </row>
    <row r="34" spans="1:13" ht="15.75">
      <c r="A34" s="23"/>
      <c r="B34" s="23"/>
      <c r="C34" s="23"/>
      <c r="D34" s="66"/>
      <c r="E34" s="66"/>
      <c r="F34" s="59" t="s">
        <v>197</v>
      </c>
      <c r="G34" s="66"/>
      <c r="H34" s="66"/>
      <c r="I34" s="396">
        <f>SUM(I6:I29)</f>
        <v>0</v>
      </c>
      <c r="J34" s="23"/>
      <c r="K34" s="23"/>
      <c r="L34" s="23"/>
      <c r="M34" s="23"/>
    </row>
    <row r="35" spans="1:13" ht="12.75">
      <c r="A35" s="23"/>
      <c r="B35" s="23"/>
      <c r="C35" s="23"/>
      <c r="D35" s="66"/>
      <c r="E35" s="66"/>
      <c r="F35" s="66"/>
      <c r="G35" s="66"/>
      <c r="H35" s="66"/>
      <c r="I35" s="66"/>
      <c r="J35" s="23"/>
      <c r="K35" s="23"/>
      <c r="L35" s="23"/>
      <c r="M35" s="23"/>
    </row>
    <row r="36" spans="1:13" ht="12.75">
      <c r="A36" s="23"/>
      <c r="B36" s="23"/>
      <c r="C36" s="23"/>
      <c r="D36" s="66"/>
      <c r="E36" s="66"/>
      <c r="F36" s="66"/>
      <c r="G36" s="66"/>
      <c r="H36" s="66"/>
      <c r="I36" s="66"/>
      <c r="J36" s="23"/>
      <c r="K36" s="23"/>
      <c r="L36" s="23"/>
      <c r="M36" s="23"/>
    </row>
  </sheetData>
  <sheetProtection password="C4FD" sheet="1"/>
  <printOptions/>
  <pageMargins left="0.42" right="0.45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P50"/>
  <sheetViews>
    <sheetView tabSelected="1" workbookViewId="0" topLeftCell="A4">
      <selection activeCell="I18" sqref="I18"/>
    </sheetView>
  </sheetViews>
  <sheetFormatPr defaultColWidth="11.421875" defaultRowHeight="12.75"/>
  <cols>
    <col min="1" max="1" width="4.28125" style="0" customWidth="1"/>
    <col min="2" max="2" width="17.140625" style="0" customWidth="1"/>
    <col min="4" max="4" width="11.421875" style="1" customWidth="1"/>
    <col min="5" max="5" width="10.00390625" style="50" customWidth="1"/>
    <col min="6" max="6" width="8.57421875" style="30" customWidth="1"/>
    <col min="7" max="7" width="10.7109375" style="50" customWidth="1"/>
    <col min="8" max="8" width="11.421875" style="1" customWidth="1"/>
    <col min="9" max="9" width="10.00390625" style="50" customWidth="1"/>
    <col min="10" max="10" width="8.57421875" style="30" customWidth="1"/>
    <col min="11" max="11" width="10.7109375" style="0" customWidth="1"/>
    <col min="12" max="12" width="8.57421875" style="0" customWidth="1"/>
    <col min="13" max="13" width="10.00390625" style="0" customWidth="1"/>
    <col min="14" max="14" width="2.8515625" style="0" customWidth="1"/>
  </cols>
  <sheetData>
    <row r="1" spans="1:16" s="15" customFormat="1" ht="24.75" customHeight="1">
      <c r="A1" s="43"/>
      <c r="B1" s="55" t="s">
        <v>26</v>
      </c>
      <c r="C1" s="22"/>
      <c r="D1" s="130"/>
      <c r="E1" s="335" t="s">
        <v>883</v>
      </c>
      <c r="F1" s="22"/>
      <c r="G1" s="22"/>
      <c r="H1" s="304"/>
      <c r="I1" s="59" t="s">
        <v>882</v>
      </c>
      <c r="J1" s="325"/>
      <c r="L1" s="241">
        <f>'Poste et ristourne'!O21</f>
        <v>2024</v>
      </c>
      <c r="M1" s="58"/>
      <c r="P1" s="22"/>
    </row>
    <row r="2" spans="1:16" ht="12.75">
      <c r="A2" s="23"/>
      <c r="B2" s="23"/>
      <c r="C2" s="23"/>
      <c r="D2" s="66"/>
      <c r="E2" s="49"/>
      <c r="F2" s="71"/>
      <c r="G2" s="49"/>
      <c r="H2" s="293"/>
      <c r="I2" s="573"/>
      <c r="J2" s="306"/>
      <c r="K2" s="23"/>
      <c r="L2" s="247"/>
      <c r="M2" s="247" t="s">
        <v>33</v>
      </c>
      <c r="N2" s="23"/>
      <c r="O2" s="23"/>
      <c r="P2" s="23"/>
    </row>
    <row r="3" spans="1:16" ht="15" customHeight="1">
      <c r="A3" s="23"/>
      <c r="B3" s="143" t="s">
        <v>259</v>
      </c>
      <c r="C3" s="23"/>
      <c r="D3" s="66" t="s">
        <v>183</v>
      </c>
      <c r="E3" s="49" t="s">
        <v>2</v>
      </c>
      <c r="F3" s="71" t="s">
        <v>101</v>
      </c>
      <c r="G3" s="49" t="s">
        <v>2</v>
      </c>
      <c r="H3" s="293"/>
      <c r="I3" s="573"/>
      <c r="J3" s="306"/>
      <c r="K3" s="23"/>
      <c r="L3" s="247" t="s">
        <v>201</v>
      </c>
      <c r="M3" s="247" t="s">
        <v>1155</v>
      </c>
      <c r="N3" s="23"/>
      <c r="O3" s="23"/>
      <c r="P3" s="23"/>
    </row>
    <row r="4" spans="1:16" ht="15" customHeight="1">
      <c r="A4" s="23"/>
      <c r="B4" s="143"/>
      <c r="C4" s="23"/>
      <c r="D4" s="66"/>
      <c r="E4" s="49"/>
      <c r="F4" s="85"/>
      <c r="G4" s="49" t="s">
        <v>204</v>
      </c>
      <c r="H4" s="293"/>
      <c r="I4" s="573"/>
      <c r="J4" s="306"/>
      <c r="K4" s="23"/>
      <c r="L4" s="247" t="s">
        <v>202</v>
      </c>
      <c r="M4" s="247" t="s">
        <v>204</v>
      </c>
      <c r="N4" s="23"/>
      <c r="O4" s="23"/>
      <c r="P4" s="23"/>
    </row>
    <row r="5" spans="1:16" ht="12.75" customHeight="1">
      <c r="A5" s="23"/>
      <c r="B5" s="144" t="s">
        <v>583</v>
      </c>
      <c r="C5" s="122"/>
      <c r="D5" s="140" t="s">
        <v>584</v>
      </c>
      <c r="E5" s="376">
        <f>(Prix!H12)</f>
        <v>9</v>
      </c>
      <c r="F5" s="81"/>
      <c r="G5" s="49">
        <f>F5*E5</f>
        <v>0</v>
      </c>
      <c r="H5" s="303"/>
      <c r="I5" s="626"/>
      <c r="J5" s="627"/>
      <c r="K5" s="72"/>
      <c r="L5" s="558">
        <f>Prix!F12</f>
        <v>100</v>
      </c>
      <c r="M5" s="23">
        <f>F5*L5</f>
        <v>0</v>
      </c>
      <c r="N5" s="23"/>
      <c r="O5" s="23"/>
      <c r="P5" s="23"/>
    </row>
    <row r="6" spans="1:16" ht="7.5" customHeight="1">
      <c r="A6" s="23"/>
      <c r="B6" s="340"/>
      <c r="C6" s="122"/>
      <c r="D6" s="140"/>
      <c r="E6" s="379"/>
      <c r="F6" s="238"/>
      <c r="G6" s="49"/>
      <c r="H6" s="303"/>
      <c r="I6" s="626"/>
      <c r="J6" s="362"/>
      <c r="K6" s="23"/>
      <c r="L6" s="558"/>
      <c r="M6" s="23"/>
      <c r="N6" s="23"/>
      <c r="O6" s="23"/>
      <c r="P6" s="23"/>
    </row>
    <row r="7" spans="1:16" ht="12.75" customHeight="1">
      <c r="A7" s="23"/>
      <c r="B7" s="144" t="s">
        <v>264</v>
      </c>
      <c r="C7" s="147" t="s">
        <v>265</v>
      </c>
      <c r="D7" s="140" t="s">
        <v>271</v>
      </c>
      <c r="E7" s="376">
        <f>(Prix!H106)</f>
        <v>24</v>
      </c>
      <c r="F7" s="149"/>
      <c r="G7" s="49">
        <f aca="true" t="shared" si="0" ref="G7:G12">F7*E7</f>
        <v>0</v>
      </c>
      <c r="H7" s="303"/>
      <c r="I7" s="626"/>
      <c r="J7" s="627"/>
      <c r="K7" s="155"/>
      <c r="L7" s="558">
        <f>Prix!F106</f>
        <v>550</v>
      </c>
      <c r="M7" s="23">
        <f aca="true" t="shared" si="1" ref="M7:M12">F7*L7</f>
        <v>0</v>
      </c>
      <c r="N7" s="23"/>
      <c r="O7" s="23"/>
      <c r="P7" s="23"/>
    </row>
    <row r="8" spans="1:16" ht="12.75" customHeight="1">
      <c r="A8" s="23"/>
      <c r="B8" s="165"/>
      <c r="C8" s="166" t="s">
        <v>266</v>
      </c>
      <c r="D8" s="167" t="s">
        <v>272</v>
      </c>
      <c r="E8" s="376">
        <f>(Prix!H107)</f>
        <v>12</v>
      </c>
      <c r="F8" s="149"/>
      <c r="G8" s="49">
        <f t="shared" si="0"/>
        <v>0</v>
      </c>
      <c r="H8" s="303"/>
      <c r="I8" s="626"/>
      <c r="J8" s="627"/>
      <c r="K8" s="72"/>
      <c r="L8" s="558">
        <f>Prix!F107</f>
        <v>250</v>
      </c>
      <c r="M8" s="23">
        <f t="shared" si="1"/>
        <v>0</v>
      </c>
      <c r="N8" s="23"/>
      <c r="O8" s="23"/>
      <c r="P8" s="23"/>
    </row>
    <row r="9" spans="1:16" ht="12.75" customHeight="1">
      <c r="A9" s="23"/>
      <c r="B9" s="165"/>
      <c r="C9" s="297" t="s">
        <v>752</v>
      </c>
      <c r="D9" s="480" t="s">
        <v>763</v>
      </c>
      <c r="E9" s="376">
        <f>Prix!H186</f>
        <v>12</v>
      </c>
      <c r="F9" s="149"/>
      <c r="G9" s="49">
        <f t="shared" si="0"/>
        <v>0</v>
      </c>
      <c r="H9" s="585"/>
      <c r="I9" s="626"/>
      <c r="J9" s="627"/>
      <c r="K9" s="72"/>
      <c r="L9" s="558">
        <f>Prix!F186</f>
        <v>250</v>
      </c>
      <c r="M9" s="23">
        <f t="shared" si="1"/>
        <v>0</v>
      </c>
      <c r="N9" s="23"/>
      <c r="O9" s="23"/>
      <c r="P9" s="23"/>
    </row>
    <row r="10" spans="1:16" ht="12.75" customHeight="1">
      <c r="A10" s="23"/>
      <c r="B10" s="165"/>
      <c r="C10" s="297" t="s">
        <v>753</v>
      </c>
      <c r="D10" s="480" t="s">
        <v>760</v>
      </c>
      <c r="E10" s="376">
        <f>Prix!H186</f>
        <v>12</v>
      </c>
      <c r="F10" s="149"/>
      <c r="G10" s="49">
        <f t="shared" si="0"/>
        <v>0</v>
      </c>
      <c r="H10" s="585"/>
      <c r="I10" s="626"/>
      <c r="J10" s="627"/>
      <c r="K10" s="72"/>
      <c r="L10" s="558">
        <f>Prix!F186</f>
        <v>250</v>
      </c>
      <c r="M10" s="23">
        <f t="shared" si="1"/>
        <v>0</v>
      </c>
      <c r="N10" s="23"/>
      <c r="O10" s="23"/>
      <c r="P10" s="23"/>
    </row>
    <row r="11" spans="1:16" ht="12.75" customHeight="1">
      <c r="A11" s="23"/>
      <c r="B11" s="165"/>
      <c r="C11" s="166" t="s">
        <v>885</v>
      </c>
      <c r="D11" s="480" t="s">
        <v>761</v>
      </c>
      <c r="E11" s="376">
        <f>Prix!H186</f>
        <v>12</v>
      </c>
      <c r="F11" s="149"/>
      <c r="G11" s="49">
        <f t="shared" si="0"/>
        <v>0</v>
      </c>
      <c r="H11" s="585"/>
      <c r="I11" s="626"/>
      <c r="J11" s="627"/>
      <c r="K11" s="72"/>
      <c r="L11" s="558">
        <f>Prix!F186</f>
        <v>250</v>
      </c>
      <c r="M11" s="23">
        <f t="shared" si="1"/>
        <v>0</v>
      </c>
      <c r="N11" s="23"/>
      <c r="O11" s="23"/>
      <c r="P11" s="23"/>
    </row>
    <row r="12" spans="1:16" ht="12.75" customHeight="1">
      <c r="A12" s="23"/>
      <c r="B12" s="165" t="s">
        <v>749</v>
      </c>
      <c r="C12" s="166"/>
      <c r="D12" s="480" t="s">
        <v>762</v>
      </c>
      <c r="E12" s="376">
        <f>Prix!H187</f>
        <v>12</v>
      </c>
      <c r="F12" s="149"/>
      <c r="G12" s="49">
        <f t="shared" si="0"/>
        <v>0</v>
      </c>
      <c r="H12" s="585"/>
      <c r="I12" s="626"/>
      <c r="J12" s="627"/>
      <c r="K12" s="72"/>
      <c r="L12" s="558">
        <f>Prix!F187</f>
        <v>250</v>
      </c>
      <c r="M12" s="23">
        <f t="shared" si="1"/>
        <v>0</v>
      </c>
      <c r="N12" s="23"/>
      <c r="O12" s="23"/>
      <c r="P12" s="23"/>
    </row>
    <row r="13" spans="1:16" ht="9.75" customHeight="1">
      <c r="A13" s="23"/>
      <c r="B13" s="340"/>
      <c r="C13" s="147"/>
      <c r="D13" s="140"/>
      <c r="E13" s="379"/>
      <c r="F13" s="478"/>
      <c r="G13" s="49"/>
      <c r="H13" s="303"/>
      <c r="I13" s="626"/>
      <c r="J13" s="627"/>
      <c r="K13" s="72"/>
      <c r="L13" s="558"/>
      <c r="M13" s="23"/>
      <c r="N13" s="23"/>
      <c r="O13" s="23"/>
      <c r="P13" s="23"/>
    </row>
    <row r="14" spans="1:16" ht="12.75" customHeight="1">
      <c r="A14" s="23"/>
      <c r="B14" s="144" t="s">
        <v>516</v>
      </c>
      <c r="C14" s="147" t="s">
        <v>585</v>
      </c>
      <c r="D14" s="409" t="s">
        <v>1347</v>
      </c>
      <c r="E14" s="376">
        <f>Prix!H258</f>
        <v>5</v>
      </c>
      <c r="F14" s="149"/>
      <c r="G14" s="49">
        <f aca="true" t="shared" si="2" ref="G14:G42">F14*E14</f>
        <v>0</v>
      </c>
      <c r="H14" s="72"/>
      <c r="I14" s="626"/>
      <c r="J14" s="362"/>
      <c r="L14" s="558">
        <f>Prix!F258</f>
        <v>50</v>
      </c>
      <c r="M14" s="23">
        <f aca="true" t="shared" si="3" ref="M14:M19">F14*L14</f>
        <v>0</v>
      </c>
      <c r="N14" s="23"/>
      <c r="O14" s="23"/>
      <c r="P14" s="23"/>
    </row>
    <row r="15" spans="1:16" ht="12.75" customHeight="1">
      <c r="A15" s="23"/>
      <c r="B15" s="144"/>
      <c r="C15" s="147" t="s">
        <v>220</v>
      </c>
      <c r="D15" s="409" t="s">
        <v>1348</v>
      </c>
      <c r="E15" s="376">
        <f>Prix!H258</f>
        <v>5</v>
      </c>
      <c r="F15" s="149"/>
      <c r="G15" s="49">
        <f t="shared" si="2"/>
        <v>0</v>
      </c>
      <c r="H15" s="72"/>
      <c r="I15" s="626"/>
      <c r="J15" s="362"/>
      <c r="L15" s="558">
        <f>Prix!F258</f>
        <v>50</v>
      </c>
      <c r="M15" s="23">
        <f t="shared" si="3"/>
        <v>0</v>
      </c>
      <c r="N15" s="23"/>
      <c r="O15" s="23"/>
      <c r="P15" s="23"/>
    </row>
    <row r="16" spans="1:16" ht="12.75" customHeight="1">
      <c r="A16" s="23"/>
      <c r="B16" s="144"/>
      <c r="C16" s="147" t="s">
        <v>1274</v>
      </c>
      <c r="D16" s="66" t="s">
        <v>1352</v>
      </c>
      <c r="E16" s="376">
        <f>Prix!H258</f>
        <v>5</v>
      </c>
      <c r="F16" s="149"/>
      <c r="G16" s="49">
        <f t="shared" si="2"/>
        <v>0</v>
      </c>
      <c r="H16" s="72"/>
      <c r="I16" s="626"/>
      <c r="J16" s="362"/>
      <c r="L16" s="558">
        <f>Prix!F258</f>
        <v>50</v>
      </c>
      <c r="M16" s="23">
        <f t="shared" si="3"/>
        <v>0</v>
      </c>
      <c r="N16" s="23"/>
      <c r="O16" s="23"/>
      <c r="P16" s="23"/>
    </row>
    <row r="17" spans="1:16" ht="12.75" customHeight="1">
      <c r="A17" s="23"/>
      <c r="B17" s="144"/>
      <c r="C17" s="147" t="s">
        <v>217</v>
      </c>
      <c r="D17" s="409" t="s">
        <v>1349</v>
      </c>
      <c r="E17" s="376">
        <f>Prix!H258</f>
        <v>5</v>
      </c>
      <c r="F17" s="149"/>
      <c r="G17" s="49">
        <f t="shared" si="2"/>
        <v>0</v>
      </c>
      <c r="H17" s="72"/>
      <c r="I17" s="626"/>
      <c r="J17" s="362"/>
      <c r="L17" s="558">
        <f>Prix!F258</f>
        <v>50</v>
      </c>
      <c r="M17" s="23">
        <f t="shared" si="3"/>
        <v>0</v>
      </c>
      <c r="N17" s="23"/>
      <c r="O17" s="23"/>
      <c r="P17" s="23"/>
    </row>
    <row r="18" spans="1:16" ht="12.75" customHeight="1">
      <c r="A18" s="23"/>
      <c r="B18" s="144"/>
      <c r="C18" s="147" t="s">
        <v>1350</v>
      </c>
      <c r="D18" s="409" t="s">
        <v>1351</v>
      </c>
      <c r="E18" s="376">
        <f>Prix!H258</f>
        <v>5</v>
      </c>
      <c r="F18" s="149"/>
      <c r="G18" s="49">
        <f t="shared" si="2"/>
        <v>0</v>
      </c>
      <c r="H18" s="72"/>
      <c r="I18" s="626"/>
      <c r="J18" s="362"/>
      <c r="L18" s="558">
        <f>Prix!F258</f>
        <v>50</v>
      </c>
      <c r="M18" s="23">
        <f t="shared" si="3"/>
        <v>0</v>
      </c>
      <c r="N18" s="23"/>
      <c r="O18" s="23"/>
      <c r="P18" s="23"/>
    </row>
    <row r="19" spans="1:16" ht="12.75" customHeight="1">
      <c r="A19" s="23"/>
      <c r="B19" s="144"/>
      <c r="C19" s="147" t="s">
        <v>593</v>
      </c>
      <c r="D19" s="409" t="s">
        <v>1353</v>
      </c>
      <c r="E19" s="376">
        <f>Prix!H258</f>
        <v>5</v>
      </c>
      <c r="F19" s="149"/>
      <c r="G19" s="49">
        <f t="shared" si="2"/>
        <v>0</v>
      </c>
      <c r="H19" s="72"/>
      <c r="I19" s="626"/>
      <c r="J19" s="362"/>
      <c r="L19" s="558">
        <f>Prix!F258</f>
        <v>50</v>
      </c>
      <c r="M19" s="23">
        <f t="shared" si="3"/>
        <v>0</v>
      </c>
      <c r="N19" s="23"/>
      <c r="O19" s="23"/>
      <c r="P19" s="23"/>
    </row>
    <row r="20" spans="1:16" ht="9.75" customHeight="1">
      <c r="A20" s="23"/>
      <c r="B20" s="358"/>
      <c r="C20" s="359"/>
      <c r="D20" s="277"/>
      <c r="E20" s="360"/>
      <c r="F20" s="362"/>
      <c r="G20" s="49"/>
      <c r="H20" s="303"/>
      <c r="I20" s="573"/>
      <c r="J20" s="362"/>
      <c r="L20" s="23"/>
      <c r="M20" s="23"/>
      <c r="N20" s="23"/>
      <c r="O20" s="23"/>
      <c r="P20" s="23"/>
    </row>
    <row r="21" spans="1:16" ht="12.75" customHeight="1">
      <c r="A21" s="23"/>
      <c r="B21" s="144" t="s">
        <v>1088</v>
      </c>
      <c r="C21" s="275" t="s">
        <v>1081</v>
      </c>
      <c r="D21" s="275" t="s">
        <v>1090</v>
      </c>
      <c r="E21" s="377">
        <f>Prix!H220</f>
        <v>9</v>
      </c>
      <c r="F21" s="81"/>
      <c r="G21" s="49">
        <f aca="true" t="shared" si="4" ref="G21:G26">F21*E21</f>
        <v>0</v>
      </c>
      <c r="H21" s="303"/>
      <c r="I21" s="626"/>
      <c r="J21" s="627"/>
      <c r="K21" s="23"/>
      <c r="L21" s="558">
        <f>Prix!F220</f>
        <v>100</v>
      </c>
      <c r="M21" s="23">
        <f aca="true" t="shared" si="5" ref="M21:M26">F21*L21</f>
        <v>0</v>
      </c>
      <c r="N21" s="23"/>
      <c r="O21" s="23"/>
      <c r="P21" s="23"/>
    </row>
    <row r="22" spans="1:16" ht="12.75" customHeight="1">
      <c r="A22" s="23"/>
      <c r="B22" s="144" t="s">
        <v>1089</v>
      </c>
      <c r="C22" s="140" t="s">
        <v>440</v>
      </c>
      <c r="D22" s="140" t="s">
        <v>1091</v>
      </c>
      <c r="E22" s="377">
        <f>Prix!H220</f>
        <v>9</v>
      </c>
      <c r="F22" s="81"/>
      <c r="G22" s="49">
        <f t="shared" si="4"/>
        <v>0</v>
      </c>
      <c r="H22" s="303"/>
      <c r="I22" s="626"/>
      <c r="J22" s="627"/>
      <c r="K22" s="23"/>
      <c r="L22" s="558">
        <f>Prix!F220</f>
        <v>100</v>
      </c>
      <c r="M22" s="23">
        <f t="shared" si="5"/>
        <v>0</v>
      </c>
      <c r="N22" s="23"/>
      <c r="O22" s="23"/>
      <c r="P22" s="23"/>
    </row>
    <row r="23" spans="1:16" ht="12.75" customHeight="1">
      <c r="A23" s="23"/>
      <c r="B23" s="144"/>
      <c r="C23" s="140" t="s">
        <v>1082</v>
      </c>
      <c r="D23" s="140" t="s">
        <v>1092</v>
      </c>
      <c r="E23" s="377">
        <f>Prix!H220</f>
        <v>9</v>
      </c>
      <c r="F23" s="81"/>
      <c r="G23" s="49">
        <f t="shared" si="4"/>
        <v>0</v>
      </c>
      <c r="H23" s="303"/>
      <c r="I23" s="626"/>
      <c r="J23" s="627"/>
      <c r="K23" s="23"/>
      <c r="L23" s="558">
        <f>Prix!F220</f>
        <v>100</v>
      </c>
      <c r="M23" s="23">
        <f t="shared" si="5"/>
        <v>0</v>
      </c>
      <c r="N23" s="23"/>
      <c r="O23" s="23"/>
      <c r="P23" s="23"/>
    </row>
    <row r="24" spans="1:16" ht="12.75" customHeight="1">
      <c r="A24" s="23"/>
      <c r="B24" s="120"/>
      <c r="C24" s="140" t="s">
        <v>100</v>
      </c>
      <c r="D24" s="140" t="s">
        <v>1093</v>
      </c>
      <c r="E24" s="377">
        <f>Prix!H220</f>
        <v>9</v>
      </c>
      <c r="F24" s="81"/>
      <c r="G24" s="49">
        <f t="shared" si="4"/>
        <v>0</v>
      </c>
      <c r="H24" s="303"/>
      <c r="I24" s="626"/>
      <c r="J24" s="627"/>
      <c r="K24" s="23"/>
      <c r="L24" s="558">
        <f>Prix!F220</f>
        <v>100</v>
      </c>
      <c r="M24" s="23">
        <f t="shared" si="5"/>
        <v>0</v>
      </c>
      <c r="N24" s="23"/>
      <c r="O24" s="23"/>
      <c r="P24" s="164"/>
    </row>
    <row r="25" spans="1:16" ht="12.75" customHeight="1">
      <c r="A25" s="23"/>
      <c r="B25" s="120"/>
      <c r="C25" s="140" t="s">
        <v>320</v>
      </c>
      <c r="D25" s="140" t="s">
        <v>1094</v>
      </c>
      <c r="E25" s="620">
        <f>Prix!H220</f>
        <v>9</v>
      </c>
      <c r="F25" s="81"/>
      <c r="G25" s="49">
        <f t="shared" si="4"/>
        <v>0</v>
      </c>
      <c r="H25" s="303"/>
      <c r="I25" s="626"/>
      <c r="J25" s="627"/>
      <c r="K25" s="23"/>
      <c r="L25" s="558">
        <f>Prix!F220</f>
        <v>100</v>
      </c>
      <c r="M25" s="23">
        <f t="shared" si="5"/>
        <v>0</v>
      </c>
      <c r="N25" s="23"/>
      <c r="O25" s="23"/>
      <c r="P25" s="164"/>
    </row>
    <row r="26" spans="1:16" ht="12.75" customHeight="1">
      <c r="A26" s="23"/>
      <c r="B26" s="144"/>
      <c r="C26" s="140" t="s">
        <v>1192</v>
      </c>
      <c r="D26" s="140" t="s">
        <v>1193</v>
      </c>
      <c r="E26" s="377">
        <f>Prix!H221</f>
        <v>15</v>
      </c>
      <c r="F26" s="81"/>
      <c r="G26" s="49">
        <f t="shared" si="4"/>
        <v>0</v>
      </c>
      <c r="H26" s="303"/>
      <c r="I26" s="626"/>
      <c r="J26" s="627"/>
      <c r="K26" s="23"/>
      <c r="L26" s="558">
        <f>Prix!F221</f>
        <v>100</v>
      </c>
      <c r="M26" s="23">
        <f t="shared" si="5"/>
        <v>0</v>
      </c>
      <c r="N26" s="23"/>
      <c r="O26" s="23"/>
      <c r="P26" s="23"/>
    </row>
    <row r="27" spans="1:16" ht="9.75" customHeight="1">
      <c r="A27" s="23"/>
      <c r="B27" s="143"/>
      <c r="C27" s="23"/>
      <c r="D27" s="66"/>
      <c r="E27" s="477"/>
      <c r="F27" s="209"/>
      <c r="G27" s="49"/>
      <c r="H27" s="66"/>
      <c r="I27" s="626"/>
      <c r="J27" s="86"/>
      <c r="K27" s="23"/>
      <c r="L27" s="23"/>
      <c r="M27" s="23"/>
      <c r="N27" s="23"/>
      <c r="O27" s="23"/>
      <c r="P27" s="23"/>
    </row>
    <row r="28" spans="1:16" ht="12.75" customHeight="1">
      <c r="A28" s="23"/>
      <c r="B28" s="144" t="s">
        <v>1013</v>
      </c>
      <c r="C28" s="484"/>
      <c r="D28" s="489" t="s">
        <v>1102</v>
      </c>
      <c r="E28" s="629"/>
      <c r="F28" s="628"/>
      <c r="G28" s="49"/>
      <c r="H28" s="489" t="s">
        <v>1103</v>
      </c>
      <c r="I28" s="629"/>
      <c r="J28" s="71" t="s">
        <v>101</v>
      </c>
      <c r="K28" s="49"/>
      <c r="L28" s="558" t="s">
        <v>1104</v>
      </c>
      <c r="M28" s="23"/>
      <c r="N28" s="23"/>
      <c r="O28" s="23"/>
      <c r="P28" s="23"/>
    </row>
    <row r="29" spans="1:16" ht="12.75" customHeight="1">
      <c r="A29" s="23"/>
      <c r="B29" s="144"/>
      <c r="C29" s="147" t="s">
        <v>1101</v>
      </c>
      <c r="D29" s="140" t="s">
        <v>1168</v>
      </c>
      <c r="E29" s="377">
        <f>Prix!H217</f>
        <v>6</v>
      </c>
      <c r="F29" s="228"/>
      <c r="G29" s="49">
        <f t="shared" si="2"/>
        <v>0</v>
      </c>
      <c r="H29" s="140" t="s">
        <v>1180</v>
      </c>
      <c r="I29" s="620">
        <f>Prix!H218</f>
        <v>16</v>
      </c>
      <c r="J29" s="228"/>
      <c r="K29" s="49">
        <f aca="true" t="shared" si="6" ref="K29:K41">J29*I29</f>
        <v>0</v>
      </c>
      <c r="L29" s="558">
        <f>Prix!F217</f>
        <v>50</v>
      </c>
      <c r="M29" s="23">
        <f>(F29+J29)*L29</f>
        <v>0</v>
      </c>
      <c r="N29" s="23"/>
      <c r="O29" s="23"/>
      <c r="P29" s="23"/>
    </row>
    <row r="30" spans="1:16" ht="12.75" customHeight="1">
      <c r="A30" s="23"/>
      <c r="B30" s="144"/>
      <c r="C30" s="147" t="s">
        <v>1101</v>
      </c>
      <c r="D30" s="140" t="s">
        <v>1169</v>
      </c>
      <c r="E30" s="620">
        <f>Prix!H217</f>
        <v>6</v>
      </c>
      <c r="F30" s="228"/>
      <c r="G30" s="49">
        <f t="shared" si="2"/>
        <v>0</v>
      </c>
      <c r="H30" s="140" t="s">
        <v>1181</v>
      </c>
      <c r="I30" s="620">
        <f>Prix!H218</f>
        <v>16</v>
      </c>
      <c r="J30" s="228"/>
      <c r="K30" s="49">
        <f t="shared" si="6"/>
        <v>0</v>
      </c>
      <c r="L30" s="558">
        <f>Prix!F217</f>
        <v>50</v>
      </c>
      <c r="M30" s="23">
        <f aca="true" t="shared" si="7" ref="M30:M41">(F30+J30)*L30</f>
        <v>0</v>
      </c>
      <c r="N30" s="23"/>
      <c r="O30" s="23"/>
      <c r="P30" s="23"/>
    </row>
    <row r="31" spans="1:16" ht="12.75" customHeight="1">
      <c r="A31" s="23"/>
      <c r="B31" s="144"/>
      <c r="C31" s="147" t="s">
        <v>544</v>
      </c>
      <c r="D31" s="140" t="s">
        <v>1170</v>
      </c>
      <c r="E31" s="620">
        <f>Prix!H217</f>
        <v>6</v>
      </c>
      <c r="F31" s="81"/>
      <c r="G31" s="49">
        <f>F31*E31</f>
        <v>0</v>
      </c>
      <c r="H31" s="140" t="s">
        <v>1182</v>
      </c>
      <c r="I31" s="620">
        <f>Prix!H218</f>
        <v>16</v>
      </c>
      <c r="J31" s="81"/>
      <c r="K31" s="49">
        <f t="shared" si="6"/>
        <v>0</v>
      </c>
      <c r="L31" s="558">
        <f>Prix!F217</f>
        <v>50</v>
      </c>
      <c r="M31" s="23">
        <f t="shared" si="7"/>
        <v>0</v>
      </c>
      <c r="N31" s="23"/>
      <c r="O31" s="23"/>
      <c r="P31" s="23"/>
    </row>
    <row r="32" spans="1:16" ht="12.75" customHeight="1">
      <c r="A32" s="23"/>
      <c r="B32" s="118"/>
      <c r="C32" s="147" t="s">
        <v>220</v>
      </c>
      <c r="D32" s="140" t="s">
        <v>1171</v>
      </c>
      <c r="E32" s="620">
        <f>Prix!H217</f>
        <v>6</v>
      </c>
      <c r="F32" s="81"/>
      <c r="G32" s="49">
        <f t="shared" si="2"/>
        <v>0</v>
      </c>
      <c r="H32" s="140" t="s">
        <v>1183</v>
      </c>
      <c r="I32" s="620">
        <f>Prix!H218</f>
        <v>16</v>
      </c>
      <c r="J32" s="81"/>
      <c r="K32" s="49">
        <f t="shared" si="6"/>
        <v>0</v>
      </c>
      <c r="L32" s="558">
        <f>Prix!F217</f>
        <v>50</v>
      </c>
      <c r="M32" s="23">
        <f>(F32+J32)*L32</f>
        <v>0</v>
      </c>
      <c r="N32" s="23"/>
      <c r="O32" s="23"/>
      <c r="P32" s="164"/>
    </row>
    <row r="33" spans="1:16" ht="12.75" customHeight="1">
      <c r="A33" s="23"/>
      <c r="B33" s="144"/>
      <c r="C33" s="147" t="s">
        <v>148</v>
      </c>
      <c r="D33" s="140" t="s">
        <v>1172</v>
      </c>
      <c r="E33" s="620">
        <f>Prix!H217</f>
        <v>6</v>
      </c>
      <c r="F33" s="81"/>
      <c r="G33" s="49">
        <f t="shared" si="2"/>
        <v>0</v>
      </c>
      <c r="H33" s="140" t="s">
        <v>1184</v>
      </c>
      <c r="I33" s="620">
        <f>Prix!H218</f>
        <v>16</v>
      </c>
      <c r="J33" s="81"/>
      <c r="K33" s="49">
        <f t="shared" si="6"/>
        <v>0</v>
      </c>
      <c r="L33" s="558">
        <f>Prix!F217</f>
        <v>50</v>
      </c>
      <c r="M33" s="23">
        <f t="shared" si="7"/>
        <v>0</v>
      </c>
      <c r="N33" s="23"/>
      <c r="O33" s="23"/>
      <c r="P33" s="23"/>
    </row>
    <row r="34" spans="1:16" ht="12.75" customHeight="1">
      <c r="A34" s="23"/>
      <c r="B34" s="144"/>
      <c r="C34" s="147" t="s">
        <v>1274</v>
      </c>
      <c r="D34" s="140" t="s">
        <v>1173</v>
      </c>
      <c r="E34" s="620">
        <f>Prix!H217</f>
        <v>6</v>
      </c>
      <c r="F34" s="81"/>
      <c r="G34" s="49">
        <f t="shared" si="2"/>
        <v>0</v>
      </c>
      <c r="H34" s="140" t="s">
        <v>1185</v>
      </c>
      <c r="I34" s="620">
        <f>Prix!H218</f>
        <v>16</v>
      </c>
      <c r="J34" s="81"/>
      <c r="K34" s="49">
        <f t="shared" si="6"/>
        <v>0</v>
      </c>
      <c r="L34" s="558">
        <f>Prix!F217</f>
        <v>50</v>
      </c>
      <c r="M34" s="23">
        <f t="shared" si="7"/>
        <v>0</v>
      </c>
      <c r="N34" s="23"/>
      <c r="O34" s="23"/>
      <c r="P34" s="23"/>
    </row>
    <row r="35" spans="1:16" ht="12.75" customHeight="1">
      <c r="A35" s="23"/>
      <c r="B35" s="144"/>
      <c r="C35" s="646" t="s">
        <v>541</v>
      </c>
      <c r="D35" s="140" t="s">
        <v>1174</v>
      </c>
      <c r="E35" s="620">
        <f>Prix!H217</f>
        <v>6</v>
      </c>
      <c r="F35" s="81"/>
      <c r="G35" s="49">
        <f t="shared" si="2"/>
        <v>0</v>
      </c>
      <c r="H35" s="140" t="s">
        <v>1186</v>
      </c>
      <c r="I35" s="620">
        <f>Prix!H218</f>
        <v>16</v>
      </c>
      <c r="J35" s="81"/>
      <c r="K35" s="49">
        <f t="shared" si="6"/>
        <v>0</v>
      </c>
      <c r="L35" s="558">
        <f>Prix!F217</f>
        <v>50</v>
      </c>
      <c r="M35" s="23">
        <f t="shared" si="7"/>
        <v>0</v>
      </c>
      <c r="N35" s="23"/>
      <c r="O35" s="23"/>
      <c r="P35" s="23"/>
    </row>
    <row r="36" spans="1:16" ht="12.75" customHeight="1">
      <c r="A36" s="23"/>
      <c r="B36" s="144"/>
      <c r="C36" s="147" t="s">
        <v>217</v>
      </c>
      <c r="D36" s="140" t="s">
        <v>1175</v>
      </c>
      <c r="E36" s="620">
        <f>Prix!H217</f>
        <v>6</v>
      </c>
      <c r="F36" s="81"/>
      <c r="G36" s="49">
        <f t="shared" si="2"/>
        <v>0</v>
      </c>
      <c r="H36" s="140" t="s">
        <v>1187</v>
      </c>
      <c r="I36" s="620">
        <f>Prix!H218</f>
        <v>16</v>
      </c>
      <c r="J36" s="81"/>
      <c r="K36" s="49">
        <f t="shared" si="6"/>
        <v>0</v>
      </c>
      <c r="L36" s="558">
        <f>Prix!F217</f>
        <v>50</v>
      </c>
      <c r="M36" s="23">
        <f t="shared" si="7"/>
        <v>0</v>
      </c>
      <c r="N36" s="23"/>
      <c r="O36" s="23"/>
      <c r="P36" s="23"/>
    </row>
    <row r="37" spans="1:16" ht="12.75" customHeight="1">
      <c r="A37" s="23"/>
      <c r="B37" s="144"/>
      <c r="C37" s="147" t="s">
        <v>641</v>
      </c>
      <c r="D37" s="140" t="s">
        <v>1176</v>
      </c>
      <c r="E37" s="620">
        <f>Prix!H217</f>
        <v>6</v>
      </c>
      <c r="F37" s="228"/>
      <c r="G37" s="49">
        <f t="shared" si="2"/>
        <v>0</v>
      </c>
      <c r="H37" s="140" t="s">
        <v>1188</v>
      </c>
      <c r="I37" s="620">
        <f>Prix!H218</f>
        <v>16</v>
      </c>
      <c r="J37" s="228"/>
      <c r="K37" s="49">
        <f t="shared" si="6"/>
        <v>0</v>
      </c>
      <c r="L37" s="558">
        <f>Prix!F217</f>
        <v>50</v>
      </c>
      <c r="M37" s="23">
        <f t="shared" si="7"/>
        <v>0</v>
      </c>
      <c r="N37" s="23"/>
      <c r="O37" s="23"/>
      <c r="P37" s="23"/>
    </row>
    <row r="38" spans="1:16" ht="12.75" customHeight="1">
      <c r="A38" s="23"/>
      <c r="B38" s="120"/>
      <c r="C38" s="147" t="s">
        <v>741</v>
      </c>
      <c r="D38" s="140" t="s">
        <v>1177</v>
      </c>
      <c r="E38" s="620">
        <f>Prix!H217</f>
        <v>6</v>
      </c>
      <c r="F38" s="81"/>
      <c r="G38" s="49">
        <f t="shared" si="2"/>
        <v>0</v>
      </c>
      <c r="H38" s="140" t="s">
        <v>1189</v>
      </c>
      <c r="I38" s="620">
        <f>Prix!H218</f>
        <v>16</v>
      </c>
      <c r="J38" s="81"/>
      <c r="K38" s="49">
        <f t="shared" si="6"/>
        <v>0</v>
      </c>
      <c r="L38" s="558">
        <f>Prix!F217</f>
        <v>50</v>
      </c>
      <c r="M38" s="23">
        <f t="shared" si="7"/>
        <v>0</v>
      </c>
      <c r="N38" s="23"/>
      <c r="O38" s="23"/>
      <c r="P38" s="164"/>
    </row>
    <row r="39" spans="1:16" ht="12.75" customHeight="1">
      <c r="A39" s="23"/>
      <c r="B39" s="120"/>
      <c r="C39" s="147" t="s">
        <v>738</v>
      </c>
      <c r="D39" s="140" t="s">
        <v>1494</v>
      </c>
      <c r="E39" s="620">
        <f>Prix!H217</f>
        <v>6</v>
      </c>
      <c r="F39" s="81"/>
      <c r="G39" s="49">
        <f t="shared" si="2"/>
        <v>0</v>
      </c>
      <c r="H39" s="140" t="s">
        <v>1495</v>
      </c>
      <c r="I39" s="620">
        <f>Prix!H218</f>
        <v>16</v>
      </c>
      <c r="J39" s="81"/>
      <c r="K39" s="49">
        <f t="shared" si="6"/>
        <v>0</v>
      </c>
      <c r="L39" s="558">
        <f>Prix!F217</f>
        <v>50</v>
      </c>
      <c r="M39" s="23">
        <f t="shared" si="7"/>
        <v>0</v>
      </c>
      <c r="N39" s="23"/>
      <c r="O39" s="23"/>
      <c r="P39" s="164"/>
    </row>
    <row r="40" spans="1:16" ht="12.75" customHeight="1">
      <c r="A40" s="23"/>
      <c r="B40" s="144"/>
      <c r="C40" s="147" t="s">
        <v>1100</v>
      </c>
      <c r="D40" s="140" t="s">
        <v>1178</v>
      </c>
      <c r="E40" s="620">
        <f>Prix!H217</f>
        <v>6</v>
      </c>
      <c r="F40" s="81"/>
      <c r="G40" s="49">
        <f t="shared" si="2"/>
        <v>0</v>
      </c>
      <c r="H40" s="140" t="s">
        <v>1190</v>
      </c>
      <c r="I40" s="620">
        <f>Prix!H218</f>
        <v>16</v>
      </c>
      <c r="J40" s="81"/>
      <c r="K40" s="49">
        <f t="shared" si="6"/>
        <v>0</v>
      </c>
      <c r="L40" s="558">
        <f>Prix!F217</f>
        <v>50</v>
      </c>
      <c r="M40" s="23">
        <f t="shared" si="7"/>
        <v>0</v>
      </c>
      <c r="N40" s="23"/>
      <c r="O40" s="23"/>
      <c r="P40" s="23"/>
    </row>
    <row r="41" spans="1:16" ht="12.75" customHeight="1">
      <c r="A41" s="23"/>
      <c r="B41" s="144"/>
      <c r="C41" s="147" t="s">
        <v>107</v>
      </c>
      <c r="D41" s="140" t="s">
        <v>1179</v>
      </c>
      <c r="E41" s="620">
        <f>Prix!H217</f>
        <v>6</v>
      </c>
      <c r="F41" s="228"/>
      <c r="G41" s="49">
        <f t="shared" si="2"/>
        <v>0</v>
      </c>
      <c r="H41" s="140" t="s">
        <v>1191</v>
      </c>
      <c r="I41" s="620">
        <f>Prix!H218</f>
        <v>16</v>
      </c>
      <c r="J41" s="228"/>
      <c r="K41" s="49">
        <f t="shared" si="6"/>
        <v>0</v>
      </c>
      <c r="L41" s="558">
        <f>Prix!F217</f>
        <v>50</v>
      </c>
      <c r="M41" s="23">
        <f t="shared" si="7"/>
        <v>0</v>
      </c>
      <c r="N41" s="23"/>
      <c r="O41" s="23"/>
      <c r="P41" s="23"/>
    </row>
    <row r="42" spans="1:16" ht="12.75" customHeight="1">
      <c r="A42" s="23"/>
      <c r="B42" s="144" t="s">
        <v>1013</v>
      </c>
      <c r="C42" s="147" t="s">
        <v>1341</v>
      </c>
      <c r="D42" s="140"/>
      <c r="E42" s="620">
        <f>Prix!H219</f>
        <v>9</v>
      </c>
      <c r="F42" s="81"/>
      <c r="G42" s="49">
        <f t="shared" si="2"/>
        <v>0</v>
      </c>
      <c r="H42" s="277"/>
      <c r="I42" s="626"/>
      <c r="J42" s="362"/>
      <c r="K42" s="49"/>
      <c r="L42" s="558">
        <f>Prix!F219</f>
        <v>100</v>
      </c>
      <c r="M42" s="23">
        <f>F42*L42</f>
        <v>0</v>
      </c>
      <c r="N42" s="23"/>
      <c r="O42" s="23"/>
      <c r="P42" s="23"/>
    </row>
    <row r="43" spans="1:16" ht="9.75" customHeight="1">
      <c r="A43" s="23"/>
      <c r="B43" s="358"/>
      <c r="C43" s="86"/>
      <c r="D43" s="277"/>
      <c r="E43"/>
      <c r="F43"/>
      <c r="G43" s="49"/>
      <c r="H43" s="277"/>
      <c r="I43"/>
      <c r="J43"/>
      <c r="K43" s="23"/>
      <c r="L43" s="558"/>
      <c r="M43" s="23"/>
      <c r="N43" s="23"/>
      <c r="O43" s="23"/>
      <c r="P43" s="23"/>
    </row>
    <row r="44" spans="1:16" ht="12.75">
      <c r="A44" s="23"/>
      <c r="B44" s="23"/>
      <c r="C44" s="23"/>
      <c r="D44" s="66"/>
      <c r="E44" s="116" t="s">
        <v>262</v>
      </c>
      <c r="F44" s="334">
        <f>SUM(F5:F42)+SUM(J29:J41)</f>
        <v>0</v>
      </c>
      <c r="G44" s="49"/>
      <c r="H44" s="66"/>
      <c r="I44" s="116"/>
      <c r="J44" s="334"/>
      <c r="K44" s="23"/>
      <c r="L44" s="116" t="s">
        <v>261</v>
      </c>
      <c r="M44" s="23">
        <f>SUM(M5:M42)</f>
        <v>0</v>
      </c>
      <c r="N44" s="72" t="s">
        <v>520</v>
      </c>
      <c r="O44" s="23"/>
      <c r="P44" s="23"/>
    </row>
    <row r="45" spans="1:16" ht="12.75">
      <c r="A45" s="23"/>
      <c r="B45" s="23"/>
      <c r="C45" s="23"/>
      <c r="D45" s="66"/>
      <c r="E45" s="23"/>
      <c r="F45" s="23"/>
      <c r="G45" s="23"/>
      <c r="H45" s="66"/>
      <c r="I45" s="23"/>
      <c r="J45" s="23"/>
      <c r="K45" s="23"/>
      <c r="L45" s="23"/>
      <c r="M45" s="23"/>
      <c r="N45" s="23"/>
      <c r="O45" s="23"/>
      <c r="P45" s="23"/>
    </row>
    <row r="46" spans="1:16" ht="15">
      <c r="A46" s="23"/>
      <c r="B46" s="23"/>
      <c r="C46" s="23"/>
      <c r="D46" s="66"/>
      <c r="E46" s="49"/>
      <c r="F46" s="126" t="s">
        <v>263</v>
      </c>
      <c r="G46" s="148">
        <f>SUM(G5:G42)+SUM(K29:K41)</f>
        <v>0</v>
      </c>
      <c r="H46" s="66"/>
      <c r="I46" s="49"/>
      <c r="J46" s="126"/>
      <c r="K46" s="23"/>
      <c r="L46" s="23"/>
      <c r="M46" s="23"/>
      <c r="N46" s="23"/>
      <c r="O46" s="23"/>
      <c r="P46" s="23"/>
    </row>
    <row r="47" spans="1:16" ht="12.75">
      <c r="A47" s="23"/>
      <c r="B47" s="23"/>
      <c r="C47" s="23"/>
      <c r="D47" s="66"/>
      <c r="E47" s="23"/>
      <c r="F47" s="23"/>
      <c r="G47" s="116"/>
      <c r="H47" s="66"/>
      <c r="I47" s="23"/>
      <c r="J47" s="23"/>
      <c r="K47" s="23"/>
      <c r="L47" s="23"/>
      <c r="M47" s="23"/>
      <c r="N47" s="23"/>
      <c r="O47" s="23"/>
      <c r="P47" s="23"/>
    </row>
    <row r="48" spans="1:16" ht="12.75">
      <c r="A48" s="23"/>
      <c r="B48" s="23"/>
      <c r="C48" s="23"/>
      <c r="D48" s="66"/>
      <c r="E48" s="23"/>
      <c r="F48" s="23"/>
      <c r="G48" s="23"/>
      <c r="H48" s="66"/>
      <c r="I48" s="23"/>
      <c r="J48" s="23"/>
      <c r="K48" s="23"/>
      <c r="L48" s="23"/>
      <c r="M48" s="23"/>
      <c r="N48" s="23"/>
      <c r="O48" s="23"/>
      <c r="P48" s="23"/>
    </row>
    <row r="49" spans="1:16" ht="12.75">
      <c r="A49" s="23"/>
      <c r="B49" s="23"/>
      <c r="C49" s="23"/>
      <c r="D49" s="66"/>
      <c r="E49" s="23"/>
      <c r="F49" s="23"/>
      <c r="G49" s="49"/>
      <c r="H49" s="66"/>
      <c r="I49" s="23"/>
      <c r="J49" s="23"/>
      <c r="K49" s="23"/>
      <c r="L49" s="23"/>
      <c r="M49" s="23"/>
      <c r="N49" s="23"/>
      <c r="O49" s="23"/>
      <c r="P49" s="23"/>
    </row>
    <row r="50" spans="5:10" ht="15">
      <c r="E50"/>
      <c r="F50"/>
      <c r="G50" s="48"/>
      <c r="I50"/>
      <c r="J50"/>
    </row>
  </sheetData>
  <sheetProtection password="C4FD" sheet="1"/>
  <printOptions/>
  <pageMargins left="0.7086614173228347" right="0.7086614173228347" top="0.35" bottom="0.29" header="0.25" footer="0.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46"/>
  <sheetViews>
    <sheetView workbookViewId="0" topLeftCell="A1">
      <selection activeCell="I18" sqref="I18"/>
    </sheetView>
  </sheetViews>
  <sheetFormatPr defaultColWidth="11.421875" defaultRowHeight="12.75"/>
  <cols>
    <col min="1" max="1" width="4.28125" style="0" customWidth="1"/>
    <col min="2" max="2" width="17.140625" style="0" customWidth="1"/>
    <col min="4" max="4" width="11.421875" style="1" customWidth="1"/>
    <col min="5" max="5" width="11.421875" style="50" customWidth="1"/>
    <col min="6" max="6" width="8.57421875" style="30" customWidth="1"/>
    <col min="7" max="7" width="11.421875" style="50" customWidth="1"/>
    <col min="8" max="8" width="17.140625" style="0" customWidth="1"/>
    <col min="9" max="9" width="8.57421875" style="0" customWidth="1"/>
    <col min="10" max="10" width="10.7109375" style="0" customWidth="1"/>
    <col min="11" max="11" width="8.57421875" style="0" customWidth="1"/>
  </cols>
  <sheetData>
    <row r="1" spans="1:13" s="15" customFormat="1" ht="24.75" customHeight="1">
      <c r="A1" s="43"/>
      <c r="B1" s="55" t="s">
        <v>26</v>
      </c>
      <c r="C1" s="22"/>
      <c r="D1" s="130"/>
      <c r="E1" s="335" t="s">
        <v>884</v>
      </c>
      <c r="F1" s="22"/>
      <c r="G1" s="22"/>
      <c r="H1" s="59" t="s">
        <v>515</v>
      </c>
      <c r="I1" s="22"/>
      <c r="J1" s="58"/>
      <c r="K1" s="241">
        <f>'Poste et ristourne'!O21</f>
        <v>2024</v>
      </c>
      <c r="M1" s="22"/>
    </row>
    <row r="2" spans="1:13" ht="12.75">
      <c r="A2" s="23"/>
      <c r="B2" s="23"/>
      <c r="C2" s="23"/>
      <c r="D2" s="66"/>
      <c r="E2" s="49"/>
      <c r="F2" s="71"/>
      <c r="G2" s="49"/>
      <c r="H2" s="23"/>
      <c r="I2" s="23"/>
      <c r="J2" s="23"/>
      <c r="K2" s="23"/>
      <c r="L2" s="23"/>
      <c r="M2" s="23"/>
    </row>
    <row r="3" spans="1:13" ht="15" customHeight="1">
      <c r="A3" s="23"/>
      <c r="B3" s="143" t="s">
        <v>259</v>
      </c>
      <c r="C3" s="23"/>
      <c r="D3" s="66" t="s">
        <v>183</v>
      </c>
      <c r="E3" s="49" t="s">
        <v>2</v>
      </c>
      <c r="F3" s="71" t="s">
        <v>101</v>
      </c>
      <c r="G3" s="49" t="s">
        <v>2</v>
      </c>
      <c r="H3" s="23"/>
      <c r="I3" s="23" t="s">
        <v>201</v>
      </c>
      <c r="J3" s="23" t="s">
        <v>203</v>
      </c>
      <c r="K3" s="23"/>
      <c r="L3" s="23"/>
      <c r="M3" s="23"/>
    </row>
    <row r="4" spans="1:13" ht="15" customHeight="1">
      <c r="A4" s="23"/>
      <c r="B4" s="143"/>
      <c r="C4" s="23"/>
      <c r="D4" s="66"/>
      <c r="E4" s="49"/>
      <c r="F4" s="85"/>
      <c r="G4" s="49" t="s">
        <v>204</v>
      </c>
      <c r="H4" s="23"/>
      <c r="I4" s="23" t="s">
        <v>202</v>
      </c>
      <c r="J4" s="23" t="s">
        <v>204</v>
      </c>
      <c r="K4" s="23"/>
      <c r="L4" s="23"/>
      <c r="M4" s="23"/>
    </row>
    <row r="5" spans="1:13" ht="15" customHeight="1">
      <c r="A5" s="23"/>
      <c r="B5" s="144" t="s">
        <v>523</v>
      </c>
      <c r="C5" s="122"/>
      <c r="D5" s="275" t="s">
        <v>526</v>
      </c>
      <c r="E5" s="377">
        <f>+Prix!H91</f>
        <v>10</v>
      </c>
      <c r="F5" s="81"/>
      <c r="G5" s="49">
        <f aca="true" t="shared" si="0" ref="G5:G14">F5*E5</f>
        <v>0</v>
      </c>
      <c r="H5" s="23"/>
      <c r="I5" s="558">
        <f>(Prix!F91)</f>
        <v>50</v>
      </c>
      <c r="J5" s="23">
        <f aca="true" t="shared" si="1" ref="J5:J14">F5*I5</f>
        <v>0</v>
      </c>
      <c r="K5" s="23"/>
      <c r="L5" s="23"/>
      <c r="M5" s="23"/>
    </row>
    <row r="6" spans="1:13" ht="15" customHeight="1">
      <c r="A6" s="23"/>
      <c r="B6" s="144"/>
      <c r="C6" s="122"/>
      <c r="D6" s="140" t="s">
        <v>527</v>
      </c>
      <c r="E6" s="377">
        <f>+Prix!H92</f>
        <v>10</v>
      </c>
      <c r="F6" s="81"/>
      <c r="G6" s="49">
        <f t="shared" si="0"/>
        <v>0</v>
      </c>
      <c r="H6" s="23"/>
      <c r="I6" s="558">
        <f>(Prix!F92)</f>
        <v>50</v>
      </c>
      <c r="J6" s="23">
        <f t="shared" si="1"/>
        <v>0</v>
      </c>
      <c r="K6" s="23"/>
      <c r="L6" s="23"/>
      <c r="M6" s="23"/>
    </row>
    <row r="7" spans="1:13" ht="15" customHeight="1">
      <c r="A7" s="23"/>
      <c r="B7" s="144"/>
      <c r="C7" s="203" t="s">
        <v>886</v>
      </c>
      <c r="D7" s="140" t="s">
        <v>887</v>
      </c>
      <c r="E7" s="377">
        <f>+Prix!H92</f>
        <v>10</v>
      </c>
      <c r="F7" s="81"/>
      <c r="G7" s="49">
        <f t="shared" si="0"/>
        <v>0</v>
      </c>
      <c r="H7" s="23"/>
      <c r="I7" s="558">
        <f>(Prix!F92)</f>
        <v>50</v>
      </c>
      <c r="J7" s="23">
        <f t="shared" si="1"/>
        <v>0</v>
      </c>
      <c r="K7" s="23"/>
      <c r="L7" s="23"/>
      <c r="M7" s="23"/>
    </row>
    <row r="8" spans="1:13" ht="15" customHeight="1">
      <c r="A8" s="23"/>
      <c r="B8" s="144" t="s">
        <v>524</v>
      </c>
      <c r="C8" s="122"/>
      <c r="D8" s="140" t="s">
        <v>528</v>
      </c>
      <c r="E8" s="376">
        <f>+Prix!H93</f>
        <v>10</v>
      </c>
      <c r="F8" s="81"/>
      <c r="G8" s="49">
        <f t="shared" si="0"/>
        <v>0</v>
      </c>
      <c r="H8" s="23"/>
      <c r="I8" s="558">
        <f>(Prix!F93)</f>
        <v>120</v>
      </c>
      <c r="J8" s="23">
        <f t="shared" si="1"/>
        <v>0</v>
      </c>
      <c r="K8" s="23"/>
      <c r="L8" s="23"/>
      <c r="M8" s="23"/>
    </row>
    <row r="9" spans="1:13" ht="15" customHeight="1">
      <c r="A9" s="23"/>
      <c r="B9" s="120"/>
      <c r="C9" s="23"/>
      <c r="D9" s="140" t="s">
        <v>529</v>
      </c>
      <c r="E9" s="376">
        <f>+Prix!H94</f>
        <v>10</v>
      </c>
      <c r="F9" s="81"/>
      <c r="G9" s="49">
        <f t="shared" si="0"/>
        <v>0</v>
      </c>
      <c r="H9" s="23"/>
      <c r="I9" s="558">
        <f>(Prix!F94)</f>
        <v>120</v>
      </c>
      <c r="J9" s="23">
        <f t="shared" si="1"/>
        <v>0</v>
      </c>
      <c r="K9" s="23"/>
      <c r="L9" s="23"/>
      <c r="M9" s="164"/>
    </row>
    <row r="10" spans="1:13" ht="15" customHeight="1">
      <c r="A10" s="23"/>
      <c r="B10" s="144"/>
      <c r="C10" s="122"/>
      <c r="D10" s="140" t="s">
        <v>530</v>
      </c>
      <c r="E10" s="376">
        <f>+Prix!H95</f>
        <v>10</v>
      </c>
      <c r="F10" s="81"/>
      <c r="G10" s="49">
        <f t="shared" si="0"/>
        <v>0</v>
      </c>
      <c r="H10" s="23"/>
      <c r="I10" s="558">
        <f>(Prix!F95)</f>
        <v>120</v>
      </c>
      <c r="J10" s="23">
        <f t="shared" si="1"/>
        <v>0</v>
      </c>
      <c r="K10" s="23"/>
      <c r="L10" s="23"/>
      <c r="M10" s="23"/>
    </row>
    <row r="11" spans="1:13" ht="15" customHeight="1">
      <c r="A11" s="23"/>
      <c r="B11" s="144"/>
      <c r="C11" s="122"/>
      <c r="D11" s="140" t="s">
        <v>1252</v>
      </c>
      <c r="E11" s="376">
        <f>+Prix!H96</f>
        <v>10</v>
      </c>
      <c r="F11" s="81"/>
      <c r="G11" s="49">
        <f>F11*E11</f>
        <v>0</v>
      </c>
      <c r="H11" s="23"/>
      <c r="I11" s="558">
        <f>(Prix!F96)</f>
        <v>120</v>
      </c>
      <c r="J11" s="23">
        <f>F11*I11</f>
        <v>0</v>
      </c>
      <c r="K11" s="23"/>
      <c r="L11" s="23"/>
      <c r="M11" s="23"/>
    </row>
    <row r="12" spans="1:13" ht="15" customHeight="1">
      <c r="A12" s="23"/>
      <c r="B12" s="144"/>
      <c r="C12" s="203" t="s">
        <v>886</v>
      </c>
      <c r="D12" s="140" t="s">
        <v>888</v>
      </c>
      <c r="E12" s="376">
        <f>+Prix!H98</f>
        <v>10</v>
      </c>
      <c r="F12" s="81"/>
      <c r="G12" s="49">
        <f t="shared" si="0"/>
        <v>0</v>
      </c>
      <c r="H12" s="23"/>
      <c r="I12" s="558">
        <f>(Prix!F98)</f>
        <v>100</v>
      </c>
      <c r="J12" s="23">
        <f t="shared" si="1"/>
        <v>0</v>
      </c>
      <c r="K12" s="23"/>
      <c r="L12" s="23"/>
      <c r="M12" s="23"/>
    </row>
    <row r="13" spans="1:13" ht="15" customHeight="1">
      <c r="A13" s="23"/>
      <c r="B13" s="144" t="s">
        <v>525</v>
      </c>
      <c r="C13" s="122"/>
      <c r="D13" s="140" t="s">
        <v>531</v>
      </c>
      <c r="E13" s="376">
        <f>+Prix!H98</f>
        <v>10</v>
      </c>
      <c r="F13" s="81"/>
      <c r="G13" s="49">
        <f t="shared" si="0"/>
        <v>0</v>
      </c>
      <c r="H13" s="23"/>
      <c r="I13" s="558">
        <f>(Prix!F98)</f>
        <v>100</v>
      </c>
      <c r="J13" s="23">
        <f t="shared" si="1"/>
        <v>0</v>
      </c>
      <c r="K13" s="23"/>
      <c r="L13" s="23"/>
      <c r="M13" s="23"/>
    </row>
    <row r="14" spans="1:13" ht="15" customHeight="1">
      <c r="A14" s="23"/>
      <c r="B14" s="144"/>
      <c r="C14" s="122"/>
      <c r="D14" s="140" t="s">
        <v>532</v>
      </c>
      <c r="E14" s="376">
        <f>+Prix!H99</f>
        <v>10</v>
      </c>
      <c r="F14" s="81"/>
      <c r="G14" s="49">
        <f t="shared" si="0"/>
        <v>0</v>
      </c>
      <c r="H14" s="23"/>
      <c r="I14" s="558">
        <f>(Prix!F99)</f>
        <v>100</v>
      </c>
      <c r="J14" s="23">
        <f t="shared" si="1"/>
        <v>0</v>
      </c>
      <c r="K14" s="23"/>
      <c r="L14" s="23"/>
      <c r="M14" s="23"/>
    </row>
    <row r="15" spans="1:13" ht="7.5" customHeight="1">
      <c r="A15" s="23"/>
      <c r="B15" s="340"/>
      <c r="C15" s="122"/>
      <c r="D15" s="140"/>
      <c r="E15" s="379"/>
      <c r="F15" s="238"/>
      <c r="G15" s="49"/>
      <c r="H15" s="23"/>
      <c r="I15" s="558"/>
      <c r="J15" s="23"/>
      <c r="K15" s="23"/>
      <c r="L15" s="23"/>
      <c r="M15" s="23"/>
    </row>
    <row r="16" spans="1:13" ht="15" customHeight="1">
      <c r="A16" s="23"/>
      <c r="B16" s="144" t="s">
        <v>1099</v>
      </c>
      <c r="C16" s="147"/>
      <c r="D16" s="140"/>
      <c r="E16" s="379"/>
      <c r="F16" s="641"/>
      <c r="G16" s="49"/>
      <c r="H16" s="155"/>
      <c r="I16" s="558"/>
      <c r="J16" s="23"/>
      <c r="K16" s="23"/>
      <c r="L16" s="23"/>
      <c r="M16" s="23"/>
    </row>
    <row r="17" spans="1:13" ht="15" customHeight="1">
      <c r="A17" s="23"/>
      <c r="B17" s="165"/>
      <c r="C17" s="166"/>
      <c r="D17" s="167"/>
      <c r="E17" s="379"/>
      <c r="F17" s="641"/>
      <c r="G17" s="49"/>
      <c r="H17" s="72"/>
      <c r="I17" s="558"/>
      <c r="J17" s="23"/>
      <c r="K17" s="23"/>
      <c r="L17" s="23"/>
      <c r="M17" s="23"/>
    </row>
    <row r="18" spans="1:13" ht="15" customHeight="1">
      <c r="A18" s="23"/>
      <c r="B18" s="165" t="s">
        <v>1130</v>
      </c>
      <c r="C18" s="297"/>
      <c r="D18" s="480"/>
      <c r="E18" s="379"/>
      <c r="F18" s="641"/>
      <c r="G18" s="49"/>
      <c r="H18" s="72"/>
      <c r="I18" s="558"/>
      <c r="J18" s="23"/>
      <c r="K18" s="23"/>
      <c r="L18" s="23"/>
      <c r="M18" s="23"/>
    </row>
    <row r="19" spans="1:13" ht="15" customHeight="1">
      <c r="A19" s="23"/>
      <c r="B19" s="165"/>
      <c r="C19" s="297"/>
      <c r="D19" s="480"/>
      <c r="E19" s="379"/>
      <c r="F19" s="641"/>
      <c r="G19" s="49"/>
      <c r="H19" s="72"/>
      <c r="I19" s="558"/>
      <c r="J19" s="23"/>
      <c r="K19" s="23"/>
      <c r="L19" s="23"/>
      <c r="M19" s="23"/>
    </row>
    <row r="20" spans="1:13" ht="15" customHeight="1">
      <c r="A20" s="23"/>
      <c r="B20" s="165"/>
      <c r="C20" s="166"/>
      <c r="D20" s="480"/>
      <c r="E20" s="379"/>
      <c r="F20" s="641"/>
      <c r="G20" s="49"/>
      <c r="H20" s="72"/>
      <c r="I20" s="558"/>
      <c r="J20" s="23"/>
      <c r="K20" s="23"/>
      <c r="L20" s="23"/>
      <c r="M20" s="23"/>
    </row>
    <row r="21" spans="1:13" ht="15" customHeight="1">
      <c r="A21" s="23"/>
      <c r="B21" s="165"/>
      <c r="C21" s="166"/>
      <c r="D21" s="480"/>
      <c r="E21" s="379"/>
      <c r="F21" s="641"/>
      <c r="G21" s="49"/>
      <c r="H21" s="72"/>
      <c r="I21" s="558"/>
      <c r="J21" s="23"/>
      <c r="K21" s="23"/>
      <c r="L21" s="23"/>
      <c r="M21" s="23"/>
    </row>
    <row r="22" spans="1:13" ht="7.5" customHeight="1">
      <c r="A22" s="23"/>
      <c r="B22" s="340"/>
      <c r="C22" s="147"/>
      <c r="D22" s="140"/>
      <c r="E22" s="379"/>
      <c r="F22" s="238"/>
      <c r="G22" s="49"/>
      <c r="H22" s="72"/>
      <c r="I22" s="558"/>
      <c r="J22" s="23"/>
      <c r="K22" s="23"/>
      <c r="L22" s="23"/>
      <c r="M22" s="23"/>
    </row>
    <row r="23" spans="1:13" ht="15" customHeight="1">
      <c r="A23" s="23"/>
      <c r="B23" s="144" t="s">
        <v>877</v>
      </c>
      <c r="C23" s="409" t="s">
        <v>801</v>
      </c>
      <c r="D23" s="140" t="s">
        <v>879</v>
      </c>
      <c r="E23" s="376" t="str">
        <f>Prix!H281</f>
        <v>?</v>
      </c>
      <c r="F23" s="228"/>
      <c r="G23" s="49"/>
      <c r="H23" s="23"/>
      <c r="I23" s="558">
        <f>Prix!F281</f>
        <v>777</v>
      </c>
      <c r="J23" s="23">
        <f>F23*I23</f>
        <v>0</v>
      </c>
      <c r="K23" s="23"/>
      <c r="L23" s="23"/>
      <c r="M23" s="23"/>
    </row>
    <row r="24" spans="1:13" ht="15" customHeight="1">
      <c r="A24" s="23"/>
      <c r="B24" s="144"/>
      <c r="C24" s="409" t="s">
        <v>802</v>
      </c>
      <c r="D24" s="140" t="s">
        <v>880</v>
      </c>
      <c r="E24" s="376" t="str">
        <f>Prix!H281</f>
        <v>?</v>
      </c>
      <c r="F24" s="228"/>
      <c r="G24" s="49"/>
      <c r="H24" s="23"/>
      <c r="I24" s="558">
        <f>Prix!F281</f>
        <v>777</v>
      </c>
      <c r="J24" s="23">
        <f>F24*I24</f>
        <v>0</v>
      </c>
      <c r="K24" s="23"/>
      <c r="L24" s="23"/>
      <c r="M24" s="23"/>
    </row>
    <row r="25" spans="1:13" ht="15" customHeight="1">
      <c r="A25" s="23"/>
      <c r="B25" s="165"/>
      <c r="C25" s="409" t="s">
        <v>878</v>
      </c>
      <c r="D25" s="140" t="s">
        <v>881</v>
      </c>
      <c r="E25" s="376" t="str">
        <f>Prix!H281</f>
        <v>?</v>
      </c>
      <c r="F25" s="228"/>
      <c r="G25" s="49"/>
      <c r="H25" s="23"/>
      <c r="I25" s="558">
        <f>Prix!F281</f>
        <v>777</v>
      </c>
      <c r="J25" s="23">
        <f>F25*I25</f>
        <v>0</v>
      </c>
      <c r="K25" s="23"/>
      <c r="L25" s="23"/>
      <c r="M25" s="23"/>
    </row>
    <row r="26" spans="1:13" ht="15" customHeight="1">
      <c r="A26" s="23"/>
      <c r="B26" s="165"/>
      <c r="C26" s="361"/>
      <c r="D26" s="140"/>
      <c r="E26" s="376"/>
      <c r="F26" s="641"/>
      <c r="G26" s="49"/>
      <c r="H26" s="23"/>
      <c r="I26" s="558"/>
      <c r="J26" s="23"/>
      <c r="K26" s="23"/>
      <c r="L26" s="23"/>
      <c r="M26" s="23"/>
    </row>
    <row r="27" spans="1:13" ht="7.5" customHeight="1">
      <c r="A27" s="23"/>
      <c r="B27" s="143"/>
      <c r="C27" s="23"/>
      <c r="D27" s="66"/>
      <c r="E27" s="378"/>
      <c r="F27" s="23"/>
      <c r="G27" s="49"/>
      <c r="H27" s="23"/>
      <c r="I27" s="558"/>
      <c r="J27" s="23"/>
      <c r="K27" s="23"/>
      <c r="L27" s="23"/>
      <c r="M27" s="23"/>
    </row>
    <row r="28" spans="1:13" ht="15" customHeight="1">
      <c r="A28" s="23"/>
      <c r="B28" s="144"/>
      <c r="C28" s="147"/>
      <c r="D28" s="147"/>
      <c r="E28" s="379"/>
      <c r="F28" s="228"/>
      <c r="G28" s="49"/>
      <c r="H28" s="72"/>
      <c r="I28" s="558"/>
      <c r="J28" s="23"/>
      <c r="K28" s="23"/>
      <c r="L28" s="23"/>
      <c r="M28" s="23"/>
    </row>
    <row r="29" spans="1:13" ht="15" customHeight="1">
      <c r="A29" s="23"/>
      <c r="B29" s="144"/>
      <c r="C29" s="147"/>
      <c r="D29" s="147"/>
      <c r="E29" s="379"/>
      <c r="F29" s="228"/>
      <c r="G29" s="49"/>
      <c r="H29" s="72"/>
      <c r="I29" s="558"/>
      <c r="J29" s="23"/>
      <c r="K29" s="23"/>
      <c r="L29" s="23"/>
      <c r="M29" s="23"/>
    </row>
    <row r="30" spans="1:13" ht="15" customHeight="1">
      <c r="A30" s="23"/>
      <c r="B30" s="144"/>
      <c r="C30" s="147"/>
      <c r="D30" s="66"/>
      <c r="E30" s="379"/>
      <c r="F30" s="228"/>
      <c r="G30" s="49"/>
      <c r="H30" s="72"/>
      <c r="I30" s="558"/>
      <c r="J30" s="23"/>
      <c r="K30" s="23"/>
      <c r="L30" s="23"/>
      <c r="M30" s="23"/>
    </row>
    <row r="31" spans="1:13" ht="15" customHeight="1">
      <c r="A31" s="23"/>
      <c r="B31" s="144"/>
      <c r="C31" s="147"/>
      <c r="D31" s="147"/>
      <c r="E31" s="379"/>
      <c r="F31" s="228"/>
      <c r="G31" s="49"/>
      <c r="H31" s="72"/>
      <c r="I31" s="558"/>
      <c r="J31" s="23"/>
      <c r="K31" s="23"/>
      <c r="L31" s="23"/>
      <c r="M31" s="23"/>
    </row>
    <row r="32" spans="1:13" ht="15" customHeight="1">
      <c r="A32" s="23"/>
      <c r="B32" s="144"/>
      <c r="C32" s="147"/>
      <c r="D32" s="147"/>
      <c r="E32" s="379"/>
      <c r="F32" s="228"/>
      <c r="G32" s="49"/>
      <c r="H32" s="72"/>
      <c r="I32" s="558"/>
      <c r="J32" s="23"/>
      <c r="K32" s="23"/>
      <c r="L32" s="23"/>
      <c r="M32" s="23"/>
    </row>
    <row r="33" spans="1:13" ht="15" customHeight="1">
      <c r="A33" s="23"/>
      <c r="B33" s="144"/>
      <c r="C33" s="147"/>
      <c r="D33" s="147"/>
      <c r="E33" s="379"/>
      <c r="F33" s="228"/>
      <c r="G33" s="49"/>
      <c r="H33" s="72"/>
      <c r="I33" s="558"/>
      <c r="J33" s="23"/>
      <c r="K33" s="23"/>
      <c r="L33" s="23"/>
      <c r="M33" s="23"/>
    </row>
    <row r="34" spans="1:13" ht="7.5" customHeight="1">
      <c r="A34" s="23"/>
      <c r="B34" s="397"/>
      <c r="C34" s="397"/>
      <c r="D34" s="236"/>
      <c r="E34" s="398"/>
      <c r="F34" s="399"/>
      <c r="G34" s="49"/>
      <c r="H34" s="72"/>
      <c r="I34" s="558"/>
      <c r="J34" s="23"/>
      <c r="K34" s="23"/>
      <c r="L34" s="23"/>
      <c r="M34" s="23"/>
    </row>
    <row r="35" spans="1:13" ht="15" customHeight="1">
      <c r="A35" s="23"/>
      <c r="B35" s="144" t="s">
        <v>237</v>
      </c>
      <c r="C35" s="122"/>
      <c r="D35" s="124"/>
      <c r="E35" s="379"/>
      <c r="F35" s="228"/>
      <c r="G35" s="49">
        <f>F35*E35</f>
        <v>0</v>
      </c>
      <c r="H35" s="72" t="s">
        <v>278</v>
      </c>
      <c r="I35" s="558"/>
      <c r="J35" s="23">
        <f>F35*I35</f>
        <v>0</v>
      </c>
      <c r="K35" s="23"/>
      <c r="L35" s="23"/>
      <c r="M35" s="23"/>
    </row>
    <row r="36" spans="1:13" ht="7.5" customHeight="1">
      <c r="A36" s="23"/>
      <c r="B36" s="340"/>
      <c r="C36" s="122"/>
      <c r="D36" s="124"/>
      <c r="E36" s="379"/>
      <c r="F36" s="238"/>
      <c r="G36" s="49"/>
      <c r="H36" s="72"/>
      <c r="I36" s="558"/>
      <c r="J36" s="23"/>
      <c r="K36" s="23"/>
      <c r="L36" s="23"/>
      <c r="M36" s="23"/>
    </row>
    <row r="37" spans="1:13" ht="15" customHeight="1">
      <c r="A37" s="23"/>
      <c r="B37" s="144" t="s">
        <v>364</v>
      </c>
      <c r="C37" s="147"/>
      <c r="D37" s="140" t="s">
        <v>365</v>
      </c>
      <c r="E37" s="376">
        <f>(Prix!H114)</f>
        <v>5</v>
      </c>
      <c r="F37" s="81"/>
      <c r="G37" s="49">
        <f>F37*E37</f>
        <v>0</v>
      </c>
      <c r="H37" s="72"/>
      <c r="I37" s="558">
        <f>Prix!F114</f>
        <v>50</v>
      </c>
      <c r="J37" s="23">
        <f>F37*I37</f>
        <v>0</v>
      </c>
      <c r="K37" s="23"/>
      <c r="L37" s="23"/>
      <c r="M37" s="23"/>
    </row>
    <row r="38" spans="1:13" ht="7.5" customHeight="1">
      <c r="A38" s="23"/>
      <c r="B38" s="143"/>
      <c r="C38" s="23"/>
      <c r="D38" s="66"/>
      <c r="E38" s="477"/>
      <c r="F38" s="209"/>
      <c r="G38" s="49"/>
      <c r="H38" s="23"/>
      <c r="I38" s="23"/>
      <c r="J38" s="23"/>
      <c r="K38" s="23"/>
      <c r="L38" s="23"/>
      <c r="M38" s="23"/>
    </row>
    <row r="39" spans="1:13" ht="9.75" customHeight="1">
      <c r="A39" s="23"/>
      <c r="B39" s="358"/>
      <c r="C39" s="359"/>
      <c r="D39" s="277"/>
      <c r="E39" s="360"/>
      <c r="F39" s="362"/>
      <c r="G39" s="49"/>
      <c r="I39" s="23"/>
      <c r="J39" s="23"/>
      <c r="K39" s="23"/>
      <c r="L39" s="23"/>
      <c r="M39" s="23"/>
    </row>
    <row r="40" spans="1:13" ht="12.75">
      <c r="A40" s="23"/>
      <c r="B40" s="23"/>
      <c r="C40" s="23"/>
      <c r="D40" s="66"/>
      <c r="E40" s="116" t="s">
        <v>262</v>
      </c>
      <c r="F40" s="334">
        <f>SUM(F5:F37)</f>
        <v>0</v>
      </c>
      <c r="G40" s="49"/>
      <c r="H40" s="23"/>
      <c r="I40" s="116" t="s">
        <v>261</v>
      </c>
      <c r="J40" s="23">
        <f>SUM(J5:J37)</f>
        <v>0</v>
      </c>
      <c r="K40" s="72" t="s">
        <v>520</v>
      </c>
      <c r="L40" s="23"/>
      <c r="M40" s="23"/>
    </row>
    <row r="41" spans="1:13" ht="12.75">
      <c r="A41" s="23"/>
      <c r="B41" s="23"/>
      <c r="C41" s="23"/>
      <c r="D41" s="66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5">
      <c r="A42" s="23"/>
      <c r="B42" s="23"/>
      <c r="C42" s="23"/>
      <c r="D42" s="66"/>
      <c r="E42" s="49"/>
      <c r="F42" s="126" t="s">
        <v>263</v>
      </c>
      <c r="G42" s="148">
        <f>SUM(G5:G38)</f>
        <v>0</v>
      </c>
      <c r="H42" s="23"/>
      <c r="I42" s="23"/>
      <c r="J42" s="23"/>
      <c r="K42" s="23"/>
      <c r="L42" s="23"/>
      <c r="M42" s="23"/>
    </row>
    <row r="43" spans="1:13" ht="12.75">
      <c r="A43" s="23"/>
      <c r="B43" s="23"/>
      <c r="C43" s="23"/>
      <c r="D43" s="66"/>
      <c r="E43" s="23"/>
      <c r="F43" s="23"/>
      <c r="G43" s="116"/>
      <c r="H43" s="23"/>
      <c r="I43" s="23"/>
      <c r="J43" s="23"/>
      <c r="K43" s="23"/>
      <c r="L43" s="23"/>
      <c r="M43" s="23"/>
    </row>
    <row r="44" spans="1:13" ht="12.75">
      <c r="A44" s="23"/>
      <c r="B44" s="23"/>
      <c r="C44" s="23"/>
      <c r="D44" s="66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>
      <c r="A45" s="23"/>
      <c r="B45" s="23"/>
      <c r="C45" s="23"/>
      <c r="D45" s="66"/>
      <c r="E45" s="23"/>
      <c r="F45" s="23"/>
      <c r="G45" s="49"/>
      <c r="H45" s="23"/>
      <c r="I45" s="23"/>
      <c r="J45" s="23"/>
      <c r="K45" s="23"/>
      <c r="L45" s="23"/>
      <c r="M45" s="23"/>
    </row>
    <row r="46" spans="5:7" ht="15">
      <c r="E46"/>
      <c r="F46"/>
      <c r="G46" s="48"/>
    </row>
  </sheetData>
  <sheetProtection password="C4FD" sheet="1"/>
  <printOptions/>
  <pageMargins left="0.7086614173228347" right="0.7086614173228347" top="0.35" bottom="0.29" header="0.25" footer="0.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K74"/>
  <sheetViews>
    <sheetView workbookViewId="0" topLeftCell="A1">
      <selection activeCell="N9" sqref="N9"/>
    </sheetView>
  </sheetViews>
  <sheetFormatPr defaultColWidth="11.421875" defaultRowHeight="12.75"/>
  <cols>
    <col min="1" max="1" width="4.28125" style="0" customWidth="1"/>
    <col min="2" max="2" width="16.421875" style="0" customWidth="1"/>
    <col min="3" max="3" width="9.28125" style="0" customWidth="1"/>
    <col min="4" max="5" width="7.8515625" style="0" customWidth="1"/>
    <col min="6" max="6" width="7.140625" style="0" customWidth="1"/>
    <col min="7" max="7" width="8.57421875" style="0" customWidth="1"/>
    <col min="8" max="8" width="5.7109375" style="0" customWidth="1"/>
    <col min="9" max="9" width="24.28125" style="0" customWidth="1"/>
    <col min="10" max="10" width="11.421875" style="0" customWidth="1"/>
    <col min="11" max="11" width="9.28125" style="0" customWidth="1"/>
    <col min="12" max="13" width="7.8515625" style="198" customWidth="1"/>
    <col min="14" max="14" width="7.140625" style="198" customWidth="1"/>
    <col min="15" max="15" width="8.57421875" style="0" customWidth="1"/>
    <col min="16" max="16" width="4.28125" style="0" customWidth="1"/>
    <col min="17" max="17" width="7.140625" style="0" customWidth="1"/>
    <col min="18" max="18" width="7.8515625" style="0" customWidth="1"/>
    <col min="19" max="19" width="3.57421875" style="0" customWidth="1"/>
    <col min="20" max="20" width="7.140625" style="0" customWidth="1"/>
    <col min="21" max="21" width="4.28125" style="0" customWidth="1"/>
    <col min="23" max="24" width="7.140625" style="0" customWidth="1"/>
    <col min="25" max="25" width="2.8515625" style="0" customWidth="1"/>
    <col min="26" max="27" width="7.140625" style="0" customWidth="1"/>
    <col min="28" max="28" width="2.8515625" style="0" customWidth="1"/>
    <col min="29" max="30" width="7.140625" style="0" customWidth="1"/>
    <col min="31" max="31" width="2.8515625" style="0" customWidth="1"/>
    <col min="32" max="33" width="7.140625" style="0" customWidth="1"/>
    <col min="34" max="34" width="2.8515625" style="0" customWidth="1"/>
    <col min="35" max="36" width="7.140625" style="0" customWidth="1"/>
  </cols>
  <sheetData>
    <row r="1" spans="1:17" s="15" customFormat="1" ht="21.75" customHeight="1">
      <c r="A1" s="22"/>
      <c r="B1" s="55" t="s">
        <v>26</v>
      </c>
      <c r="C1" s="55"/>
      <c r="D1" s="22"/>
      <c r="E1" s="22"/>
      <c r="F1" s="22"/>
      <c r="G1" s="58"/>
      <c r="H1" s="58"/>
      <c r="I1" s="57" t="s">
        <v>452</v>
      </c>
      <c r="J1" s="22"/>
      <c r="K1" s="352" t="s">
        <v>889</v>
      </c>
      <c r="L1" s="130"/>
      <c r="M1" s="320"/>
      <c r="N1" s="242">
        <f>'Poste et ristourne'!O21</f>
        <v>2024</v>
      </c>
      <c r="O1" s="23"/>
      <c r="P1" s="23"/>
      <c r="Q1"/>
    </row>
    <row r="2" spans="1:16" ht="15" customHeight="1">
      <c r="A2" s="23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23"/>
      <c r="P2" s="23"/>
    </row>
    <row r="3" spans="1:19" ht="15.75">
      <c r="A3" s="23"/>
      <c r="B3" s="225" t="s">
        <v>488</v>
      </c>
      <c r="C3" s="302"/>
      <c r="D3" s="153"/>
      <c r="E3" s="304"/>
      <c r="F3" s="303"/>
      <c r="G3" s="303"/>
      <c r="H3" s="23"/>
      <c r="I3" s="225" t="s">
        <v>489</v>
      </c>
      <c r="J3" s="225"/>
      <c r="K3" s="302"/>
      <c r="L3" s="153"/>
      <c r="M3" s="303"/>
      <c r="N3" s="153"/>
      <c r="O3" s="153"/>
      <c r="P3" s="23"/>
      <c r="S3" s="28"/>
    </row>
    <row r="4" spans="1:19" ht="15" customHeight="1">
      <c r="A4" s="23"/>
      <c r="B4" s="23"/>
      <c r="C4" s="23"/>
      <c r="D4" s="23"/>
      <c r="E4" s="247"/>
      <c r="F4" s="247"/>
      <c r="G4" s="247"/>
      <c r="H4" s="23"/>
      <c r="I4" s="23"/>
      <c r="J4" s="23"/>
      <c r="K4" s="23"/>
      <c r="L4" s="23"/>
      <c r="M4" s="247"/>
      <c r="N4" s="247"/>
      <c r="O4" s="247"/>
      <c r="P4" s="23"/>
      <c r="S4" s="1"/>
    </row>
    <row r="5" spans="1:19" ht="15" customHeight="1">
      <c r="A5" s="23"/>
      <c r="B5" s="407" t="s">
        <v>535</v>
      </c>
      <c r="C5" s="118"/>
      <c r="D5" s="122"/>
      <c r="E5" s="408"/>
      <c r="F5" s="409"/>
      <c r="G5" s="410"/>
      <c r="H5" s="23"/>
      <c r="I5" s="144" t="s">
        <v>534</v>
      </c>
      <c r="J5" s="185"/>
      <c r="K5" s="411"/>
      <c r="L5" s="120"/>
      <c r="M5" s="412"/>
      <c r="N5" s="410"/>
      <c r="O5" s="413"/>
      <c r="P5" s="23"/>
      <c r="S5" s="1"/>
    </row>
    <row r="6" spans="1:16" s="1" customFormat="1" ht="15" customHeight="1">
      <c r="A6" s="66"/>
      <c r="B6" s="118" t="s">
        <v>494</v>
      </c>
      <c r="C6" s="408"/>
      <c r="D6" s="414"/>
      <c r="E6" s="415"/>
      <c r="F6" s="238"/>
      <c r="G6" s="416"/>
      <c r="H6" s="66"/>
      <c r="I6" s="417"/>
      <c r="J6" s="418" t="s">
        <v>51</v>
      </c>
      <c r="K6" s="194" t="s">
        <v>443</v>
      </c>
      <c r="L6" s="419" t="s">
        <v>196</v>
      </c>
      <c r="M6" s="194" t="s">
        <v>286</v>
      </c>
      <c r="N6" s="175" t="s">
        <v>3</v>
      </c>
      <c r="O6" s="194" t="s">
        <v>448</v>
      </c>
      <c r="P6" s="66"/>
    </row>
    <row r="7" spans="1:19" ht="15" customHeight="1">
      <c r="A7" s="23"/>
      <c r="B7" s="417"/>
      <c r="C7" s="194" t="s">
        <v>443</v>
      </c>
      <c r="D7" s="419" t="s">
        <v>196</v>
      </c>
      <c r="E7" s="194" t="s">
        <v>286</v>
      </c>
      <c r="F7" s="175" t="s">
        <v>3</v>
      </c>
      <c r="G7" s="194" t="s">
        <v>448</v>
      </c>
      <c r="H7" s="23"/>
      <c r="I7" s="420" t="s">
        <v>508</v>
      </c>
      <c r="J7" s="413" t="s">
        <v>491</v>
      </c>
      <c r="K7" s="413" t="s">
        <v>445</v>
      </c>
      <c r="L7" s="421">
        <f>Prix!H142</f>
        <v>119</v>
      </c>
      <c r="M7" s="560">
        <f>(Prix!F142)</f>
        <v>500</v>
      </c>
      <c r="N7" s="176"/>
      <c r="O7" s="416">
        <f>L7*N7</f>
        <v>0</v>
      </c>
      <c r="P7" s="289">
        <f>M7*N7</f>
        <v>0</v>
      </c>
      <c r="S7" s="1"/>
    </row>
    <row r="8" spans="1:19" ht="15" customHeight="1">
      <c r="A8" s="23"/>
      <c r="B8" s="422" t="s">
        <v>444</v>
      </c>
      <c r="C8" s="413" t="s">
        <v>446</v>
      </c>
      <c r="D8" s="421">
        <f>Prix!H154</f>
        <v>120</v>
      </c>
      <c r="E8" s="560">
        <f>Prix!F154</f>
        <v>450</v>
      </c>
      <c r="F8" s="176"/>
      <c r="G8" s="416">
        <f>D8*F8</f>
        <v>0</v>
      </c>
      <c r="H8" s="289">
        <f>E8*F8</f>
        <v>0</v>
      </c>
      <c r="I8" s="420" t="s">
        <v>508</v>
      </c>
      <c r="J8" s="413" t="s">
        <v>492</v>
      </c>
      <c r="K8" s="413" t="s">
        <v>445</v>
      </c>
      <c r="L8" s="421">
        <f>Prix!H143</f>
        <v>145</v>
      </c>
      <c r="M8" s="560">
        <f>(Prix!F143)</f>
        <v>1200</v>
      </c>
      <c r="N8" s="176"/>
      <c r="O8" s="416">
        <f aca="true" t="shared" si="0" ref="O8:O13">L8*N8</f>
        <v>0</v>
      </c>
      <c r="P8" s="289">
        <f aca="true" t="shared" si="1" ref="P8:P20">M8*N8</f>
        <v>0</v>
      </c>
      <c r="S8" s="1"/>
    </row>
    <row r="9" spans="1:19" ht="15" customHeight="1">
      <c r="A9" s="23"/>
      <c r="B9" s="422" t="s">
        <v>444</v>
      </c>
      <c r="C9" s="413" t="s">
        <v>447</v>
      </c>
      <c r="D9" s="421">
        <f>Prix!H155</f>
        <v>150</v>
      </c>
      <c r="E9" s="560">
        <f>Prix!F155</f>
        <v>550</v>
      </c>
      <c r="F9" s="176"/>
      <c r="G9" s="416">
        <f>D9*F9</f>
        <v>0</v>
      </c>
      <c r="H9" s="289">
        <f>E9*F9</f>
        <v>0</v>
      </c>
      <c r="I9" s="420" t="s">
        <v>506</v>
      </c>
      <c r="J9" s="413" t="s">
        <v>491</v>
      </c>
      <c r="K9" s="413" t="s">
        <v>445</v>
      </c>
      <c r="L9" s="421">
        <f>Prix!H144</f>
        <v>65</v>
      </c>
      <c r="M9" s="560">
        <f>(Prix!F144)</f>
        <v>350</v>
      </c>
      <c r="N9" s="176"/>
      <c r="O9" s="416">
        <f t="shared" si="0"/>
        <v>0</v>
      </c>
      <c r="P9" s="289">
        <f t="shared" si="1"/>
        <v>0</v>
      </c>
      <c r="S9" s="1"/>
    </row>
    <row r="10" spans="1:16" ht="15" customHeight="1">
      <c r="A10" s="23"/>
      <c r="B10" s="422" t="s">
        <v>444</v>
      </c>
      <c r="C10" s="413" t="s">
        <v>470</v>
      </c>
      <c r="D10" s="421">
        <f>Prix!H156</f>
        <v>240</v>
      </c>
      <c r="E10" s="560">
        <f>Prix!F156</f>
        <v>550</v>
      </c>
      <c r="F10" s="176"/>
      <c r="G10" s="416">
        <f>D10*F10</f>
        <v>0</v>
      </c>
      <c r="H10" s="289">
        <f>E10*F10</f>
        <v>0</v>
      </c>
      <c r="I10" s="420" t="s">
        <v>472</v>
      </c>
      <c r="J10" s="413" t="s">
        <v>491</v>
      </c>
      <c r="K10" s="413" t="s">
        <v>445</v>
      </c>
      <c r="L10" s="421">
        <f>Prix!H145</f>
        <v>65</v>
      </c>
      <c r="M10" s="560">
        <f>(Prix!F145)</f>
        <v>450</v>
      </c>
      <c r="N10" s="176"/>
      <c r="O10" s="416">
        <f t="shared" si="0"/>
        <v>0</v>
      </c>
      <c r="P10" s="289">
        <f t="shared" si="1"/>
        <v>0</v>
      </c>
    </row>
    <row r="11" spans="1:16" ht="15" customHeight="1">
      <c r="A11" s="23"/>
      <c r="B11" s="23"/>
      <c r="C11" s="23"/>
      <c r="D11" s="23"/>
      <c r="E11" s="558"/>
      <c r="F11" s="23"/>
      <c r="G11" s="23"/>
      <c r="H11" s="23"/>
      <c r="I11" s="420" t="s">
        <v>473</v>
      </c>
      <c r="J11" s="413" t="s">
        <v>491</v>
      </c>
      <c r="K11" s="413" t="s">
        <v>445</v>
      </c>
      <c r="L11" s="421">
        <f>Prix!H146</f>
        <v>49</v>
      </c>
      <c r="M11" s="560">
        <f>(Prix!F146)</f>
        <v>450</v>
      </c>
      <c r="N11" s="176"/>
      <c r="O11" s="416">
        <f t="shared" si="0"/>
        <v>0</v>
      </c>
      <c r="P11" s="289">
        <f t="shared" si="1"/>
        <v>0</v>
      </c>
    </row>
    <row r="12" spans="1:16" ht="15" customHeight="1">
      <c r="A12" s="23"/>
      <c r="B12" s="423" t="s">
        <v>536</v>
      </c>
      <c r="C12" s="424"/>
      <c r="D12" s="425"/>
      <c r="E12" s="561"/>
      <c r="F12" s="238"/>
      <c r="G12" s="416"/>
      <c r="H12" s="23"/>
      <c r="I12" s="420" t="s">
        <v>474</v>
      </c>
      <c r="J12" s="413" t="s">
        <v>492</v>
      </c>
      <c r="K12" s="426" t="s">
        <v>495</v>
      </c>
      <c r="L12" s="421">
        <f>Prix!H147</f>
        <v>159</v>
      </c>
      <c r="M12" s="560">
        <f>(Prix!F147)</f>
        <v>1650</v>
      </c>
      <c r="N12" s="432"/>
      <c r="O12" s="416">
        <f t="shared" si="0"/>
        <v>0</v>
      </c>
      <c r="P12" s="289">
        <f t="shared" si="1"/>
        <v>0</v>
      </c>
    </row>
    <row r="13" spans="1:16" ht="15" customHeight="1">
      <c r="A13" s="23"/>
      <c r="B13" s="118" t="s">
        <v>537</v>
      </c>
      <c r="C13" s="410"/>
      <c r="D13" s="427">
        <f>Prix!H158</f>
        <v>14</v>
      </c>
      <c r="E13" s="560">
        <f>Prix!F158</f>
        <v>450</v>
      </c>
      <c r="F13" s="176"/>
      <c r="G13" s="416">
        <f>D13*F13</f>
        <v>0</v>
      </c>
      <c r="H13" s="289">
        <f>E13*F13</f>
        <v>0</v>
      </c>
      <c r="I13" s="420" t="s">
        <v>478</v>
      </c>
      <c r="J13" s="413"/>
      <c r="K13" s="413"/>
      <c r="L13" s="421">
        <f>Prix!H148</f>
        <v>29</v>
      </c>
      <c r="M13" s="560">
        <f>(Prix!F148)</f>
        <v>700</v>
      </c>
      <c r="N13" s="176"/>
      <c r="O13" s="416">
        <f t="shared" si="0"/>
        <v>0</v>
      </c>
      <c r="P13" s="289">
        <f t="shared" si="1"/>
        <v>0</v>
      </c>
    </row>
    <row r="14" spans="1:16" ht="15" customHeight="1">
      <c r="A14" s="23"/>
      <c r="B14" s="118" t="s">
        <v>537</v>
      </c>
      <c r="C14" s="410"/>
      <c r="D14" s="427">
        <f>Prix!H159</f>
        <v>25</v>
      </c>
      <c r="E14" s="560">
        <f>Prix!F159</f>
        <v>900</v>
      </c>
      <c r="F14" s="432"/>
      <c r="G14" s="416">
        <f>D14*F14</f>
        <v>0</v>
      </c>
      <c r="H14" s="289">
        <f>E14*F14</f>
        <v>0</v>
      </c>
      <c r="I14" s="420" t="s">
        <v>479</v>
      </c>
      <c r="J14" s="413" t="s">
        <v>493</v>
      </c>
      <c r="K14" s="413"/>
      <c r="L14" s="421">
        <f>Prix!H149</f>
        <v>15</v>
      </c>
      <c r="M14" s="560">
        <f>(Prix!F149)</f>
        <v>50</v>
      </c>
      <c r="N14" s="176"/>
      <c r="O14" s="416">
        <f>L14*N14</f>
        <v>0</v>
      </c>
      <c r="P14" s="289">
        <f>M14*N14</f>
        <v>0</v>
      </c>
    </row>
    <row r="15" spans="1:19" ht="15" customHeight="1">
      <c r="A15" s="23"/>
      <c r="B15" s="118" t="s">
        <v>664</v>
      </c>
      <c r="C15" s="410"/>
      <c r="D15" s="427">
        <f>Prix!H160</f>
        <v>14</v>
      </c>
      <c r="E15" s="560">
        <f>Prix!F160</f>
        <v>800</v>
      </c>
      <c r="F15" s="176"/>
      <c r="G15" s="416">
        <f>D15*F15</f>
        <v>0</v>
      </c>
      <c r="H15" s="289">
        <f>E15*F15</f>
        <v>0</v>
      </c>
      <c r="I15" s="680"/>
      <c r="J15" s="499"/>
      <c r="K15" s="499"/>
      <c r="L15" s="678"/>
      <c r="M15" s="675"/>
      <c r="N15" s="679"/>
      <c r="O15" s="676"/>
      <c r="P15" s="677"/>
      <c r="S15" s="1"/>
    </row>
    <row r="16" spans="1:19" ht="15" customHeight="1">
      <c r="A16" s="23"/>
      <c r="B16" s="118" t="s">
        <v>538</v>
      </c>
      <c r="C16" s="410"/>
      <c r="D16" s="427">
        <f>Prix!H161</f>
        <v>15</v>
      </c>
      <c r="E16" s="560">
        <f>Prix!F161</f>
        <v>450</v>
      </c>
      <c r="F16" s="176"/>
      <c r="G16" s="416">
        <f>D16*F16</f>
        <v>0</v>
      </c>
      <c r="H16" s="289">
        <f>E16*F16</f>
        <v>0</v>
      </c>
      <c r="I16" s="311"/>
      <c r="J16" s="23"/>
      <c r="K16" s="72"/>
      <c r="L16" s="73"/>
      <c r="M16" s="73"/>
      <c r="N16" s="23"/>
      <c r="O16" s="204"/>
      <c r="P16" s="289"/>
      <c r="S16" s="1"/>
    </row>
    <row r="17" spans="1:19" ht="15" customHeight="1">
      <c r="A17" s="23"/>
      <c r="B17" s="118"/>
      <c r="C17" s="409"/>
      <c r="D17" s="414"/>
      <c r="E17" s="415"/>
      <c r="F17" s="238"/>
      <c r="G17" s="416"/>
      <c r="H17" s="23"/>
      <c r="I17" s="312"/>
      <c r="J17" s="301"/>
      <c r="K17" s="296"/>
      <c r="L17" s="309"/>
      <c r="M17" s="309"/>
      <c r="N17" s="301"/>
      <c r="O17" s="204"/>
      <c r="P17" s="289"/>
      <c r="S17" s="1"/>
    </row>
    <row r="18" spans="1:19" ht="15" customHeight="1">
      <c r="A18" s="23"/>
      <c r="B18" s="422" t="s">
        <v>662</v>
      </c>
      <c r="C18" s="413" t="s">
        <v>656</v>
      </c>
      <c r="D18" s="428" t="s">
        <v>657</v>
      </c>
      <c r="E18" s="429" t="s">
        <v>658</v>
      </c>
      <c r="F18" s="430" t="s">
        <v>99</v>
      </c>
      <c r="G18" s="431">
        <f>Prix!H162</f>
        <v>2</v>
      </c>
      <c r="H18" s="23"/>
      <c r="I18" s="317" t="s">
        <v>533</v>
      </c>
      <c r="J18" s="332" t="s">
        <v>499</v>
      </c>
      <c r="K18" s="323"/>
      <c r="L18" s="419" t="s">
        <v>196</v>
      </c>
      <c r="M18" s="194" t="s">
        <v>286</v>
      </c>
      <c r="N18" s="175" t="s">
        <v>3</v>
      </c>
      <c r="O18" s="194" t="s">
        <v>448</v>
      </c>
      <c r="P18" s="289"/>
      <c r="S18" s="1"/>
    </row>
    <row r="19" spans="1:19" ht="15" customHeight="1">
      <c r="A19" s="23"/>
      <c r="B19" s="422" t="s">
        <v>641</v>
      </c>
      <c r="C19" s="513"/>
      <c r="D19" s="432"/>
      <c r="E19" s="432"/>
      <c r="F19" s="432"/>
      <c r="G19" s="416">
        <f>SUM(C19:F19)*G18</f>
        <v>0</v>
      </c>
      <c r="H19" s="23"/>
      <c r="I19" s="319" t="s">
        <v>497</v>
      </c>
      <c r="J19" s="333" t="s">
        <v>509</v>
      </c>
      <c r="K19" s="433"/>
      <c r="L19" s="421">
        <f>(Prix!H150)</f>
        <v>0</v>
      </c>
      <c r="M19" s="560">
        <f>(Prix!F150)</f>
        <v>450</v>
      </c>
      <c r="N19" s="432"/>
      <c r="O19" s="416">
        <f>L19*N19</f>
        <v>0</v>
      </c>
      <c r="P19" s="289">
        <f t="shared" si="1"/>
        <v>0</v>
      </c>
      <c r="S19" s="1"/>
    </row>
    <row r="20" spans="1:19" ht="15" customHeight="1">
      <c r="A20" s="23"/>
      <c r="B20" s="422" t="s">
        <v>642</v>
      </c>
      <c r="C20" s="176"/>
      <c r="D20" s="176"/>
      <c r="E20" s="432"/>
      <c r="F20" s="432"/>
      <c r="G20" s="416">
        <f>SUM(C20:F20)*G18</f>
        <v>0</v>
      </c>
      <c r="H20" s="23"/>
      <c r="I20" s="318" t="s">
        <v>498</v>
      </c>
      <c r="J20" s="332" t="s">
        <v>507</v>
      </c>
      <c r="K20" s="432"/>
      <c r="L20" s="421">
        <f>(Prix!H151)</f>
        <v>13</v>
      </c>
      <c r="M20" s="560">
        <f>(Prix!F151)</f>
        <v>600</v>
      </c>
      <c r="N20" s="176"/>
      <c r="O20" s="416">
        <f>L20*N20</f>
        <v>0</v>
      </c>
      <c r="P20" s="289">
        <f t="shared" si="1"/>
        <v>0</v>
      </c>
      <c r="S20" s="1"/>
    </row>
    <row r="21" spans="1:19" ht="15" customHeight="1">
      <c r="A21" s="23"/>
      <c r="B21" s="422" t="s">
        <v>643</v>
      </c>
      <c r="C21" s="176"/>
      <c r="D21" s="176"/>
      <c r="E21" s="176"/>
      <c r="F21" s="432"/>
      <c r="G21" s="416">
        <f>SUM(C21:F21)*G18</f>
        <v>0</v>
      </c>
      <c r="H21" s="43"/>
      <c r="I21" s="23"/>
      <c r="J21" s="23"/>
      <c r="K21" s="23"/>
      <c r="L21" s="247"/>
      <c r="M21" s="247"/>
      <c r="N21" s="247"/>
      <c r="O21" s="23"/>
      <c r="P21" s="23"/>
      <c r="S21" s="1"/>
    </row>
    <row r="22" spans="1:19" ht="15" customHeight="1">
      <c r="A22" s="23"/>
      <c r="B22" s="422" t="s">
        <v>644</v>
      </c>
      <c r="C22" s="176"/>
      <c r="D22" s="432"/>
      <c r="E22" s="432"/>
      <c r="F22" s="432"/>
      <c r="G22" s="416">
        <f>SUM(C22:F22)*G18</f>
        <v>0</v>
      </c>
      <c r="H22" s="43"/>
      <c r="I22" s="23"/>
      <c r="J22" s="23"/>
      <c r="K22" s="23"/>
      <c r="L22" s="247"/>
      <c r="M22" s="247"/>
      <c r="N22" s="247"/>
      <c r="O22" s="23"/>
      <c r="P22" s="23"/>
      <c r="S22" s="1"/>
    </row>
    <row r="23" spans="1:19" ht="15" customHeight="1">
      <c r="A23" s="23"/>
      <c r="B23" s="422" t="s">
        <v>645</v>
      </c>
      <c r="C23" s="176"/>
      <c r="D23" s="176"/>
      <c r="E23" s="432"/>
      <c r="F23" s="432"/>
      <c r="G23" s="416">
        <f>SUM(C23:F23)*G18</f>
        <v>0</v>
      </c>
      <c r="H23" s="43"/>
      <c r="I23" s="23"/>
      <c r="J23" s="23"/>
      <c r="K23" s="23"/>
      <c r="L23" s="212" t="s">
        <v>638</v>
      </c>
      <c r="M23" s="141">
        <f>SUM(P7:P20)</f>
        <v>0</v>
      </c>
      <c r="N23" s="72" t="s">
        <v>520</v>
      </c>
      <c r="O23" s="23"/>
      <c r="P23" s="23"/>
      <c r="S23" s="1"/>
    </row>
    <row r="24" spans="1:19" ht="15" customHeight="1">
      <c r="A24" s="23"/>
      <c r="B24" s="422" t="s">
        <v>646</v>
      </c>
      <c r="C24" s="176"/>
      <c r="D24" s="176"/>
      <c r="E24" s="432"/>
      <c r="F24" s="432"/>
      <c r="G24" s="416">
        <f>SUM(C24:F24)*G18</f>
        <v>0</v>
      </c>
      <c r="H24" s="43"/>
      <c r="I24" s="23"/>
      <c r="J24" s="23"/>
      <c r="K24" s="23"/>
      <c r="L24" s="247"/>
      <c r="M24" s="434" t="s">
        <v>518</v>
      </c>
      <c r="N24" s="435">
        <f>SUM(N7:N20)</f>
        <v>0</v>
      </c>
      <c r="O24" s="23"/>
      <c r="P24" s="23"/>
      <c r="S24" s="1"/>
    </row>
    <row r="25" spans="1:19" ht="15" customHeight="1">
      <c r="A25" s="23"/>
      <c r="B25" s="422" t="s">
        <v>647</v>
      </c>
      <c r="C25" s="176"/>
      <c r="D25" s="176"/>
      <c r="E25" s="432"/>
      <c r="F25" s="432"/>
      <c r="G25" s="416">
        <f>SUM(C25:F25)*G18</f>
        <v>0</v>
      </c>
      <c r="H25" s="43"/>
      <c r="I25" s="23"/>
      <c r="J25" s="23"/>
      <c r="K25" s="23"/>
      <c r="L25" s="247"/>
      <c r="M25" s="247"/>
      <c r="N25" s="434" t="s">
        <v>519</v>
      </c>
      <c r="O25" s="436">
        <f>SUM(O7:O20)</f>
        <v>0</v>
      </c>
      <c r="P25" s="23"/>
      <c r="S25" s="1"/>
    </row>
    <row r="26" spans="1:19" ht="15" customHeight="1">
      <c r="A26" s="23"/>
      <c r="B26" s="422" t="s">
        <v>659</v>
      </c>
      <c r="C26" s="176"/>
      <c r="D26" s="432"/>
      <c r="E26" s="432"/>
      <c r="F26" s="432"/>
      <c r="G26" s="416">
        <f>SUM(C26:F26)*G18</f>
        <v>0</v>
      </c>
      <c r="H26" s="43"/>
      <c r="I26" s="23"/>
      <c r="J26" s="23"/>
      <c r="K26" s="23"/>
      <c r="L26" s="247"/>
      <c r="M26" s="247"/>
      <c r="N26" s="247"/>
      <c r="O26" s="23"/>
      <c r="P26" s="23"/>
      <c r="S26" s="1"/>
    </row>
    <row r="27" spans="1:19" ht="15" customHeight="1">
      <c r="A27" s="23"/>
      <c r="B27" s="422" t="s">
        <v>648</v>
      </c>
      <c r="C27" s="176"/>
      <c r="D27" s="176"/>
      <c r="E27" s="176"/>
      <c r="F27" s="432"/>
      <c r="G27" s="416">
        <f>SUM(C27:F27)*G18</f>
        <v>0</v>
      </c>
      <c r="H27" s="43"/>
      <c r="I27" s="23"/>
      <c r="J27" s="23"/>
      <c r="K27" s="23"/>
      <c r="L27" s="247"/>
      <c r="M27" s="247"/>
      <c r="N27" s="247"/>
      <c r="O27" s="23"/>
      <c r="P27" s="23"/>
      <c r="S27" s="1"/>
    </row>
    <row r="28" spans="1:19" ht="15" customHeight="1">
      <c r="A28" s="23"/>
      <c r="B28" s="422" t="s">
        <v>649</v>
      </c>
      <c r="C28" s="432"/>
      <c r="D28" s="432"/>
      <c r="E28" s="176"/>
      <c r="F28" s="432"/>
      <c r="G28" s="416">
        <f>SUM(C28:F28)*G18</f>
        <v>0</v>
      </c>
      <c r="H28" s="43"/>
      <c r="I28" s="23" t="s">
        <v>1246</v>
      </c>
      <c r="J28" s="23"/>
      <c r="K28" s="23"/>
      <c r="L28" s="247"/>
      <c r="M28" s="247"/>
      <c r="N28" s="247"/>
      <c r="O28" s="23"/>
      <c r="P28" s="23"/>
      <c r="S28" s="37"/>
    </row>
    <row r="29" spans="1:19" ht="15" customHeight="1">
      <c r="A29" s="23"/>
      <c r="B29" s="422" t="s">
        <v>650</v>
      </c>
      <c r="C29" s="432"/>
      <c r="D29" s="176"/>
      <c r="E29" s="176"/>
      <c r="F29" s="432"/>
      <c r="G29" s="416">
        <f>SUM(C29:F29)*G18</f>
        <v>0</v>
      </c>
      <c r="H29" s="43"/>
      <c r="I29" s="23" t="s">
        <v>1247</v>
      </c>
      <c r="J29" s="23"/>
      <c r="K29" s="23"/>
      <c r="L29" s="218"/>
      <c r="M29" s="334"/>
      <c r="N29" s="247"/>
      <c r="O29" s="23"/>
      <c r="P29" s="23"/>
      <c r="S29" s="1"/>
    </row>
    <row r="30" spans="1:19" ht="15" customHeight="1">
      <c r="A30" s="23"/>
      <c r="B30" s="422" t="s">
        <v>651</v>
      </c>
      <c r="C30" s="432"/>
      <c r="D30" s="432"/>
      <c r="E30" s="176"/>
      <c r="F30" s="176"/>
      <c r="G30" s="416">
        <f>SUM(C30:F30)*G18</f>
        <v>0</v>
      </c>
      <c r="H30" s="43"/>
      <c r="I30" s="23"/>
      <c r="J30" s="23"/>
      <c r="K30" s="212"/>
      <c r="L30" s="434"/>
      <c r="M30" s="218"/>
      <c r="N30" s="437"/>
      <c r="O30" s="23"/>
      <c r="P30" s="23"/>
      <c r="S30" s="1"/>
    </row>
    <row r="31" spans="1:19" ht="15" customHeight="1">
      <c r="A31" s="23"/>
      <c r="B31" s="422" t="s">
        <v>660</v>
      </c>
      <c r="C31" s="176"/>
      <c r="D31" s="432"/>
      <c r="E31" s="432"/>
      <c r="F31" s="432"/>
      <c r="G31" s="416">
        <f>SUM(C31:F31)*G18</f>
        <v>0</v>
      </c>
      <c r="H31" s="43"/>
      <c r="I31" s="72" t="s">
        <v>1362</v>
      </c>
      <c r="J31" s="23"/>
      <c r="K31" s="212"/>
      <c r="L31" s="434"/>
      <c r="M31" s="218"/>
      <c r="N31" s="437"/>
      <c r="O31" s="23"/>
      <c r="P31" s="23"/>
      <c r="S31" s="1"/>
    </row>
    <row r="32" spans="1:19" ht="15" customHeight="1">
      <c r="A32" s="23"/>
      <c r="B32" s="422" t="s">
        <v>652</v>
      </c>
      <c r="C32" s="176"/>
      <c r="D32" s="432"/>
      <c r="E32" s="432"/>
      <c r="F32" s="432"/>
      <c r="G32" s="416">
        <f>SUM(C32:F32)*G18</f>
        <v>0</v>
      </c>
      <c r="H32" s="43"/>
      <c r="I32" s="23"/>
      <c r="J32" s="23"/>
      <c r="K32" s="23"/>
      <c r="L32" s="247"/>
      <c r="M32" s="212"/>
      <c r="N32" s="695"/>
      <c r="O32" s="695"/>
      <c r="P32" s="23"/>
      <c r="S32" s="1"/>
    </row>
    <row r="33" spans="1:19" ht="15" customHeight="1">
      <c r="A33" s="23"/>
      <c r="B33" s="422" t="s">
        <v>653</v>
      </c>
      <c r="C33" s="176"/>
      <c r="D33" s="432"/>
      <c r="E33" s="432"/>
      <c r="F33" s="432"/>
      <c r="G33" s="416">
        <f>SUM(C33:F33)*G18</f>
        <v>0</v>
      </c>
      <c r="H33" s="362"/>
      <c r="I33" s="23"/>
      <c r="J33" s="23"/>
      <c r="K33" s="23"/>
      <c r="L33" s="247"/>
      <c r="M33" s="247"/>
      <c r="N33" s="247"/>
      <c r="O33" s="23"/>
      <c r="P33" s="23"/>
      <c r="S33" s="1"/>
    </row>
    <row r="34" spans="1:19" ht="15" customHeight="1">
      <c r="A34" s="23"/>
      <c r="B34" s="422" t="s">
        <v>654</v>
      </c>
      <c r="C34" s="176"/>
      <c r="D34" s="176"/>
      <c r="E34" s="176"/>
      <c r="F34" s="432"/>
      <c r="G34" s="416">
        <f>SUM(C34:F34)*G18</f>
        <v>0</v>
      </c>
      <c r="H34" s="293"/>
      <c r="I34" s="23"/>
      <c r="J34" s="23"/>
      <c r="K34" s="23"/>
      <c r="L34" s="247"/>
      <c r="M34" s="247"/>
      <c r="N34" s="247"/>
      <c r="O34" s="23"/>
      <c r="P34" s="23"/>
      <c r="S34" s="1"/>
    </row>
    <row r="35" spans="1:19" ht="15" customHeight="1">
      <c r="A35" s="23"/>
      <c r="B35" s="422" t="s">
        <v>655</v>
      </c>
      <c r="C35" s="176"/>
      <c r="D35" s="176"/>
      <c r="E35" s="176"/>
      <c r="F35" s="432"/>
      <c r="G35" s="416">
        <f>SUM(C35:F35)*G18</f>
        <v>0</v>
      </c>
      <c r="H35" s="362"/>
      <c r="I35" s="23"/>
      <c r="J35" s="23"/>
      <c r="K35" s="212" t="s">
        <v>461</v>
      </c>
      <c r="L35" s="334">
        <f>E38+M23</f>
        <v>0</v>
      </c>
      <c r="M35" s="218" t="s">
        <v>520</v>
      </c>
      <c r="N35" s="247"/>
      <c r="O35" s="23"/>
      <c r="P35" s="23"/>
      <c r="S35" s="1"/>
    </row>
    <row r="36" spans="1:19" ht="15" customHeight="1">
      <c r="A36" s="23"/>
      <c r="B36" s="403" t="s">
        <v>661</v>
      </c>
      <c r="C36" s="406">
        <f>SUM(C19:C35)</f>
        <v>0</v>
      </c>
      <c r="D36" s="406">
        <f>SUM(D19:D35)</f>
        <v>0</v>
      </c>
      <c r="E36" s="406">
        <f>SUM(E19:E35)</f>
        <v>0</v>
      </c>
      <c r="F36" s="406">
        <f>SUM(F19:F35)</f>
        <v>0</v>
      </c>
      <c r="G36" s="23"/>
      <c r="H36" s="294">
        <f>SUM(D36:G36)</f>
        <v>0</v>
      </c>
      <c r="I36" s="23"/>
      <c r="J36" s="23"/>
      <c r="K36" s="212" t="s">
        <v>459</v>
      </c>
      <c r="L36" s="334">
        <f>F39+N24</f>
        <v>0</v>
      </c>
      <c r="M36" s="247"/>
      <c r="N36" s="247"/>
      <c r="O36" s="23"/>
      <c r="P36" s="23"/>
      <c r="S36" s="1"/>
    </row>
    <row r="37" spans="1:19" ht="15" customHeight="1">
      <c r="A37" s="23"/>
      <c r="B37" s="403"/>
      <c r="C37" s="404"/>
      <c r="D37" s="23"/>
      <c r="E37" s="405" t="s">
        <v>663</v>
      </c>
      <c r="F37" s="404">
        <f>SUM(C36:F36)*10</f>
        <v>0</v>
      </c>
      <c r="G37" s="438">
        <f>SUM(C36:F36)*G18</f>
        <v>0</v>
      </c>
      <c r="H37" s="294"/>
      <c r="I37" s="23"/>
      <c r="J37" s="23"/>
      <c r="K37" s="212" t="s">
        <v>460</v>
      </c>
      <c r="L37" s="684">
        <f>G40+O25</f>
        <v>0</v>
      </c>
      <c r="M37" s="684"/>
      <c r="N37" s="247"/>
      <c r="O37" s="23"/>
      <c r="P37" s="23"/>
      <c r="S37" s="1"/>
    </row>
    <row r="38" spans="1:19" ht="15" customHeight="1">
      <c r="A38" s="23"/>
      <c r="B38" s="307"/>
      <c r="C38" s="307"/>
      <c r="D38" s="116" t="s">
        <v>636</v>
      </c>
      <c r="E38" s="125">
        <f>(SUM(H8:H10))+(SUM(H13:H16))+F37</f>
        <v>0</v>
      </c>
      <c r="F38" s="308"/>
      <c r="G38" s="306"/>
      <c r="H38" s="71"/>
      <c r="I38" s="23"/>
      <c r="J38" s="23"/>
      <c r="K38" s="23"/>
      <c r="L38" s="247"/>
      <c r="M38" s="247"/>
      <c r="N38" s="247"/>
      <c r="O38" s="23"/>
      <c r="P38" s="23"/>
      <c r="S38" s="1"/>
    </row>
    <row r="39" spans="1:19" ht="15" customHeight="1">
      <c r="A39" s="23"/>
      <c r="B39" s="302"/>
      <c r="C39" s="302"/>
      <c r="D39" s="305"/>
      <c r="E39" s="116" t="s">
        <v>709</v>
      </c>
      <c r="F39" s="125">
        <f>SUM(F8:F10)+SUM(F13:F16)+SUM(C36:F36)</f>
        <v>0</v>
      </c>
      <c r="G39" s="301"/>
      <c r="H39" s="23"/>
      <c r="I39" s="23"/>
      <c r="J39" s="23"/>
      <c r="K39" s="23"/>
      <c r="L39" s="684"/>
      <c r="M39" s="684"/>
      <c r="N39" s="247"/>
      <c r="O39" s="23"/>
      <c r="P39" s="23"/>
      <c r="S39" s="1"/>
    </row>
    <row r="40" spans="1:19" ht="12.75">
      <c r="A40" s="23"/>
      <c r="B40" s="47"/>
      <c r="C40" s="47"/>
      <c r="D40" s="23"/>
      <c r="E40" s="23"/>
      <c r="F40" s="391" t="s">
        <v>637</v>
      </c>
      <c r="G40" s="684">
        <f>SUM(G8:G10)+SUM(G13:G16)+G37</f>
        <v>0</v>
      </c>
      <c r="H40" s="684"/>
      <c r="I40" s="23"/>
      <c r="J40" s="23"/>
      <c r="K40" s="23"/>
      <c r="L40" s="247"/>
      <c r="M40" s="247"/>
      <c r="N40" s="247"/>
      <c r="O40" s="23"/>
      <c r="P40" s="23"/>
      <c r="S40" s="1"/>
    </row>
    <row r="41" spans="2:37" ht="12.75">
      <c r="B41" s="23"/>
      <c r="C41" s="23"/>
      <c r="S41" s="1"/>
      <c r="AK41" s="11"/>
    </row>
    <row r="42" spans="2:19" ht="12.75">
      <c r="B42" s="74"/>
      <c r="C42" s="74"/>
      <c r="D42" s="174" t="s">
        <v>286</v>
      </c>
      <c r="E42" s="174"/>
      <c r="F42" s="174"/>
      <c r="G42" s="66"/>
      <c r="H42" s="66"/>
      <c r="I42" s="74"/>
      <c r="J42" s="174" t="s">
        <v>286</v>
      </c>
      <c r="K42" s="174"/>
      <c r="L42" s="278"/>
      <c r="M42" s="66"/>
      <c r="N42" s="66"/>
      <c r="S42" s="1"/>
    </row>
    <row r="43" spans="2:19" ht="12.75">
      <c r="B43" s="75"/>
      <c r="C43" s="75"/>
      <c r="D43" s="66"/>
      <c r="E43" s="66"/>
      <c r="F43" s="66"/>
      <c r="G43" s="66"/>
      <c r="H43" s="66"/>
      <c r="I43" s="23"/>
      <c r="J43" s="66"/>
      <c r="K43" s="66"/>
      <c r="L43" s="247"/>
      <c r="M43" s="66"/>
      <c r="N43" s="66"/>
      <c r="S43" s="1"/>
    </row>
    <row r="44" spans="2:22" ht="12.75">
      <c r="B44" s="22"/>
      <c r="C44" s="22"/>
      <c r="D44" s="66"/>
      <c r="E44" s="66"/>
      <c r="F44" s="66"/>
      <c r="G44" s="66"/>
      <c r="H44" s="66"/>
      <c r="I44" s="23"/>
      <c r="J44" s="66"/>
      <c r="K44" s="66"/>
      <c r="L44" s="66"/>
      <c r="M44" s="66"/>
      <c r="N44" s="66"/>
      <c r="S44" s="1"/>
      <c r="V44" s="154"/>
    </row>
    <row r="45" ht="15" customHeight="1">
      <c r="S45" s="1"/>
    </row>
    <row r="46" ht="9.75" customHeight="1">
      <c r="S46" s="1"/>
    </row>
    <row r="47" ht="15" customHeight="1">
      <c r="S47" s="15"/>
    </row>
    <row r="48" ht="15" customHeight="1">
      <c r="S48" s="15"/>
    </row>
    <row r="49" ht="12.75">
      <c r="S49" s="15"/>
    </row>
    <row r="50" ht="12.75">
      <c r="S50" s="15"/>
    </row>
    <row r="51" ht="15.75" customHeight="1">
      <c r="S51" s="15"/>
    </row>
    <row r="52" ht="15.75" customHeight="1">
      <c r="S52" s="15"/>
    </row>
    <row r="53" ht="12.75">
      <c r="S53" s="15"/>
    </row>
    <row r="54" ht="15.75" customHeight="1">
      <c r="S54" s="15"/>
    </row>
    <row r="55" spans="19:20" ht="12.75">
      <c r="S55" s="15"/>
      <c r="T55" s="28"/>
    </row>
    <row r="56" spans="5:19" ht="12.75">
      <c r="E56" s="696"/>
      <c r="F56" s="696"/>
      <c r="G56" s="696"/>
      <c r="S56" s="15"/>
    </row>
    <row r="57" ht="12.75">
      <c r="S57" s="15"/>
    </row>
    <row r="58" spans="2:19" ht="12.75">
      <c r="B58" s="23"/>
      <c r="C58" s="23"/>
      <c r="D58" s="22"/>
      <c r="E58" s="22"/>
      <c r="F58" s="22"/>
      <c r="G58" s="22"/>
      <c r="H58" s="22"/>
      <c r="I58" s="23"/>
      <c r="J58" s="22"/>
      <c r="K58" s="22"/>
      <c r="L58" s="66"/>
      <c r="M58" s="66"/>
      <c r="N58" s="66"/>
      <c r="O58" s="22"/>
      <c r="P58" s="22"/>
      <c r="Q58" s="22"/>
      <c r="R58" s="22"/>
      <c r="S58" s="15"/>
    </row>
    <row r="59" spans="2:19" ht="12.75">
      <c r="B59" s="15"/>
      <c r="C59" s="15"/>
      <c r="D59" s="15"/>
      <c r="E59" s="15"/>
      <c r="F59" s="15"/>
      <c r="G59" s="15"/>
      <c r="H59" s="15"/>
      <c r="I59" s="15"/>
      <c r="J59" s="37"/>
      <c r="K59" s="37"/>
      <c r="L59" s="1"/>
      <c r="M59" s="1"/>
      <c r="N59" s="1"/>
      <c r="O59" s="15"/>
      <c r="P59" s="15"/>
      <c r="Q59" s="15"/>
      <c r="R59" s="15"/>
      <c r="S59" s="15"/>
    </row>
    <row r="60" spans="2:19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"/>
      <c r="M60" s="1"/>
      <c r="N60" s="1"/>
      <c r="O60" s="15"/>
      <c r="P60" s="15"/>
      <c r="Q60" s="15"/>
      <c r="R60" s="15"/>
      <c r="S60" s="15"/>
    </row>
    <row r="64" spans="23:27" ht="12.75">
      <c r="W64" s="15"/>
      <c r="X64" s="29"/>
      <c r="Y64" s="15"/>
      <c r="Z64" s="15"/>
      <c r="AA64" s="15"/>
    </row>
    <row r="65" spans="23:27" ht="12.75">
      <c r="W65" s="15"/>
      <c r="X65" s="29"/>
      <c r="Y65" s="15"/>
      <c r="Z65" s="15"/>
      <c r="AA65" s="15"/>
    </row>
    <row r="66" spans="23:27" ht="12.75">
      <c r="W66" s="15"/>
      <c r="X66" s="29"/>
      <c r="Y66" s="15"/>
      <c r="Z66" s="15"/>
      <c r="AA66" s="15"/>
    </row>
    <row r="67" spans="23:27" ht="12.75">
      <c r="W67" s="28"/>
      <c r="X67" s="29"/>
      <c r="Y67" s="15"/>
      <c r="Z67" s="28"/>
      <c r="AA67" s="15"/>
    </row>
    <row r="68" spans="23:27" ht="12.75">
      <c r="W68" s="15"/>
      <c r="X68" s="29"/>
      <c r="Y68" s="15"/>
      <c r="Z68" s="15"/>
      <c r="AA68" s="15"/>
    </row>
    <row r="69" spans="23:27" ht="12.75">
      <c r="W69" s="28"/>
      <c r="X69" s="29"/>
      <c r="Y69" s="15"/>
      <c r="Z69" s="28"/>
      <c r="AA69" s="15"/>
    </row>
    <row r="70" spans="23:27" ht="12.75">
      <c r="W70" s="28"/>
      <c r="X70" s="29"/>
      <c r="Y70" s="15"/>
      <c r="Z70" s="28"/>
      <c r="AA70" s="15"/>
    </row>
    <row r="71" spans="23:27" ht="12.75">
      <c r="W71" s="28"/>
      <c r="X71" s="29"/>
      <c r="Y71" s="15"/>
      <c r="Z71" s="28"/>
      <c r="AA71" s="15"/>
    </row>
    <row r="72" spans="23:27" ht="12.75">
      <c r="W72" s="28"/>
      <c r="X72" s="29"/>
      <c r="Y72" s="15"/>
      <c r="Z72" s="28"/>
      <c r="AA72" s="15"/>
    </row>
    <row r="73" spans="23:27" ht="12.75">
      <c r="W73" s="15"/>
      <c r="X73" s="29"/>
      <c r="Y73" s="15"/>
      <c r="Z73" s="15"/>
      <c r="AA73" s="15"/>
    </row>
    <row r="74" spans="23:27" ht="12.75">
      <c r="W74" s="28"/>
      <c r="X74" s="29"/>
      <c r="Y74" s="15"/>
      <c r="Z74" s="15"/>
      <c r="AA74" s="15"/>
    </row>
  </sheetData>
  <sheetProtection password="C4FD" sheet="1"/>
  <mergeCells count="5">
    <mergeCell ref="N32:O32"/>
    <mergeCell ref="L39:M39"/>
    <mergeCell ref="E56:G56"/>
    <mergeCell ref="L37:M37"/>
    <mergeCell ref="G40:H40"/>
  </mergeCells>
  <printOptions/>
  <pageMargins left="0.28" right="0.24" top="0.32" bottom="0.15" header="0.23" footer="0.22"/>
  <pageSetup horizontalDpi="600" verticalDpi="600" orientation="landscape" paperSize="9" r:id="rId1"/>
  <ignoredErrors>
    <ignoredError sqref="O19 G8:G10 G15:G16 G13 O7:O1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5"/>
  <sheetViews>
    <sheetView workbookViewId="0" topLeftCell="A1">
      <selection activeCell="F33" sqref="F33"/>
    </sheetView>
  </sheetViews>
  <sheetFormatPr defaultColWidth="11.421875" defaultRowHeight="12.75"/>
  <cols>
    <col min="1" max="1" width="4.28125" style="0" customWidth="1"/>
    <col min="2" max="2" width="8.57421875" style="0" customWidth="1"/>
    <col min="3" max="3" width="11.421875" style="198" customWidth="1"/>
    <col min="4" max="4" width="20.00390625" style="0" customWidth="1"/>
    <col min="5" max="5" width="11.421875" style="1" customWidth="1"/>
    <col min="6" max="6" width="11.421875" style="50" customWidth="1"/>
    <col min="7" max="7" width="8.57421875" style="30" customWidth="1"/>
    <col min="8" max="8" width="11.421875" style="50" customWidth="1"/>
    <col min="9" max="9" width="7.140625" style="0" customWidth="1"/>
    <col min="10" max="10" width="8.57421875" style="0" customWidth="1"/>
    <col min="11" max="11" width="10.7109375" style="0" customWidth="1"/>
    <col min="12" max="12" width="8.57421875" style="0" customWidth="1"/>
  </cols>
  <sheetData>
    <row r="1" spans="1:14" s="15" customFormat="1" ht="24.75" customHeight="1">
      <c r="A1" s="43"/>
      <c r="B1" s="55" t="s">
        <v>26</v>
      </c>
      <c r="C1" s="1"/>
      <c r="D1" s="22"/>
      <c r="E1" s="130"/>
      <c r="F1" s="335" t="s">
        <v>891</v>
      </c>
      <c r="G1" s="22"/>
      <c r="H1" s="22"/>
      <c r="I1" s="59" t="s">
        <v>810</v>
      </c>
      <c r="J1" s="22"/>
      <c r="K1" s="661">
        <f>'Poste et ristourne'!O21</f>
        <v>2024</v>
      </c>
      <c r="L1" s="336"/>
      <c r="N1" s="22"/>
    </row>
    <row r="2" spans="1:14" ht="12.75">
      <c r="A2" s="23"/>
      <c r="B2" s="23"/>
      <c r="C2" s="247"/>
      <c r="D2" s="23"/>
      <c r="E2" s="66"/>
      <c r="F2" s="49"/>
      <c r="G2" s="71"/>
      <c r="H2" s="49"/>
      <c r="I2" s="23"/>
      <c r="J2" s="23"/>
      <c r="K2" s="23"/>
      <c r="L2" s="23"/>
      <c r="M2" s="23"/>
      <c r="N2" s="23"/>
    </row>
    <row r="3" spans="1:14" ht="12.75">
      <c r="A3" s="23"/>
      <c r="B3" s="23"/>
      <c r="C3" s="247"/>
      <c r="D3" s="143" t="s">
        <v>853</v>
      </c>
      <c r="E3" s="66"/>
      <c r="F3" s="49"/>
      <c r="G3" s="71"/>
      <c r="H3" s="49" t="s">
        <v>2</v>
      </c>
      <c r="I3" s="23"/>
      <c r="J3" s="23" t="s">
        <v>201</v>
      </c>
      <c r="K3" s="23" t="s">
        <v>203</v>
      </c>
      <c r="L3" s="23"/>
      <c r="M3" s="23"/>
      <c r="N3" s="23"/>
    </row>
    <row r="4" spans="1:14" s="15" customFormat="1" ht="15" customHeight="1">
      <c r="A4" s="22"/>
      <c r="B4" s="285" t="s">
        <v>923</v>
      </c>
      <c r="C4" s="352" t="s">
        <v>183</v>
      </c>
      <c r="D4" s="596" t="s">
        <v>820</v>
      </c>
      <c r="E4" s="597" t="s">
        <v>821</v>
      </c>
      <c r="F4" s="49" t="s">
        <v>2</v>
      </c>
      <c r="G4" s="71" t="s">
        <v>101</v>
      </c>
      <c r="H4" s="49" t="s">
        <v>204</v>
      </c>
      <c r="I4" s="22"/>
      <c r="J4" s="22" t="s">
        <v>202</v>
      </c>
      <c r="K4" s="22" t="s">
        <v>204</v>
      </c>
      <c r="L4" s="22"/>
      <c r="M4" s="22"/>
      <c r="N4" s="22"/>
    </row>
    <row r="5" spans="1:18" ht="12.75" customHeight="1">
      <c r="A5" s="23"/>
      <c r="B5" s="143" t="s">
        <v>938</v>
      </c>
      <c r="C5" s="487" t="s">
        <v>939</v>
      </c>
      <c r="D5" s="147" t="s">
        <v>940</v>
      </c>
      <c r="E5" s="140" t="s">
        <v>941</v>
      </c>
      <c r="F5" s="376">
        <f>Prix!H239</f>
        <v>525</v>
      </c>
      <c r="G5" s="642"/>
      <c r="H5" s="49">
        <f>G5*F5</f>
        <v>0</v>
      </c>
      <c r="I5" s="146" t="s">
        <v>1053</v>
      </c>
      <c r="J5" s="558"/>
      <c r="K5" s="23">
        <f>G5*J5</f>
        <v>0</v>
      </c>
      <c r="L5" s="23"/>
      <c r="M5" s="23"/>
      <c r="N5" s="23"/>
      <c r="P5" s="37"/>
      <c r="Q5" s="37"/>
      <c r="R5" s="37"/>
    </row>
    <row r="6" spans="1:18" ht="12.75" customHeight="1">
      <c r="A6" s="23"/>
      <c r="B6" s="23"/>
      <c r="C6" s="487" t="s">
        <v>942</v>
      </c>
      <c r="D6" s="147" t="s">
        <v>943</v>
      </c>
      <c r="E6" s="140" t="s">
        <v>945</v>
      </c>
      <c r="F6" s="376">
        <f>Prix!H239</f>
        <v>525</v>
      </c>
      <c r="G6" s="643"/>
      <c r="H6" s="49">
        <f>G6*F6</f>
        <v>0</v>
      </c>
      <c r="I6" s="146" t="s">
        <v>1053</v>
      </c>
      <c r="J6" s="558"/>
      <c r="K6" s="23">
        <f>G6*J6</f>
        <v>0</v>
      </c>
      <c r="L6" s="23"/>
      <c r="M6" s="23"/>
      <c r="N6" s="23"/>
      <c r="P6" s="37"/>
      <c r="Q6" s="37"/>
      <c r="R6" s="37"/>
    </row>
    <row r="7" spans="1:18" ht="12.75" customHeight="1">
      <c r="A7" s="23"/>
      <c r="B7" s="23"/>
      <c r="C7" s="487" t="s">
        <v>946</v>
      </c>
      <c r="D7" s="147" t="s">
        <v>947</v>
      </c>
      <c r="E7" s="140" t="s">
        <v>944</v>
      </c>
      <c r="F7" s="376">
        <f>Prix!H239</f>
        <v>525</v>
      </c>
      <c r="G7" s="643"/>
      <c r="H7" s="49">
        <f>G7*F7</f>
        <v>0</v>
      </c>
      <c r="I7" s="146" t="s">
        <v>1053</v>
      </c>
      <c r="J7" s="558"/>
      <c r="K7" s="23">
        <f>G7*J7</f>
        <v>0</v>
      </c>
      <c r="L7" s="23"/>
      <c r="M7" s="23"/>
      <c r="N7" s="23"/>
      <c r="P7" s="37"/>
      <c r="Q7" s="37"/>
      <c r="R7" s="37"/>
    </row>
    <row r="8" spans="1:18" ht="12.75" customHeight="1">
      <c r="A8" s="23"/>
      <c r="B8" s="23"/>
      <c r="C8" s="487" t="s">
        <v>948</v>
      </c>
      <c r="D8" s="147" t="s">
        <v>949</v>
      </c>
      <c r="E8" s="140" t="s">
        <v>941</v>
      </c>
      <c r="F8" s="376">
        <f>Prix!H239</f>
        <v>525</v>
      </c>
      <c r="G8" s="643"/>
      <c r="H8" s="49">
        <f>G8*F8</f>
        <v>0</v>
      </c>
      <c r="I8" s="146" t="s">
        <v>1053</v>
      </c>
      <c r="J8" s="558"/>
      <c r="K8" s="23">
        <f>G8*J8</f>
        <v>0</v>
      </c>
      <c r="L8" s="23"/>
      <c r="M8" s="23"/>
      <c r="N8" s="23"/>
      <c r="P8" s="37"/>
      <c r="Q8" s="37"/>
      <c r="R8" s="37"/>
    </row>
    <row r="9" spans="1:18" ht="12.75" customHeight="1">
      <c r="A9" s="23"/>
      <c r="B9" s="23"/>
      <c r="C9" s="487"/>
      <c r="D9" s="122"/>
      <c r="E9" s="124"/>
      <c r="F9" s="376"/>
      <c r="G9" s="642"/>
      <c r="H9" s="49"/>
      <c r="I9" s="146"/>
      <c r="J9" s="558"/>
      <c r="K9" s="23"/>
      <c r="L9" s="23"/>
      <c r="M9" s="23"/>
      <c r="N9" s="23"/>
      <c r="P9" s="37"/>
      <c r="Q9" s="37"/>
      <c r="R9" s="37"/>
    </row>
    <row r="10" spans="1:14" ht="12.75" customHeight="1">
      <c r="A10" s="23"/>
      <c r="B10" s="143" t="s">
        <v>922</v>
      </c>
      <c r="C10" s="487" t="s">
        <v>817</v>
      </c>
      <c r="D10" s="122" t="s">
        <v>822</v>
      </c>
      <c r="E10" s="124" t="s">
        <v>823</v>
      </c>
      <c r="F10" s="376">
        <f>Prix!H239</f>
        <v>525</v>
      </c>
      <c r="G10" s="373"/>
      <c r="H10" s="49">
        <f aca="true" t="shared" si="0" ref="H10:H19">G10*F10</f>
        <v>0</v>
      </c>
      <c r="I10" s="146"/>
      <c r="J10" s="558"/>
      <c r="K10" s="23">
        <f aca="true" t="shared" si="1" ref="K10:K19">G10*J10</f>
        <v>0</v>
      </c>
      <c r="L10" s="23"/>
      <c r="M10" s="23"/>
      <c r="N10" s="23"/>
    </row>
    <row r="11" spans="1:17" ht="12.75" customHeight="1">
      <c r="A11" s="23"/>
      <c r="B11" s="23"/>
      <c r="C11" s="487" t="s">
        <v>818</v>
      </c>
      <c r="D11" s="122" t="s">
        <v>822</v>
      </c>
      <c r="E11" s="124" t="s">
        <v>824</v>
      </c>
      <c r="F11" s="376">
        <f>Prix!H239</f>
        <v>525</v>
      </c>
      <c r="G11" s="373"/>
      <c r="H11" s="49">
        <f t="shared" si="0"/>
        <v>0</v>
      </c>
      <c r="I11" s="146"/>
      <c r="J11" s="558"/>
      <c r="K11" s="23">
        <f t="shared" si="1"/>
        <v>0</v>
      </c>
      <c r="L11" s="23"/>
      <c r="M11" s="23"/>
      <c r="N11" s="23"/>
      <c r="P11" s="37"/>
      <c r="Q11" s="37"/>
    </row>
    <row r="12" spans="1:17" ht="12.75" customHeight="1">
      <c r="A12" s="23"/>
      <c r="B12" s="23"/>
      <c r="C12" s="487" t="s">
        <v>819</v>
      </c>
      <c r="D12" s="122" t="s">
        <v>822</v>
      </c>
      <c r="E12" s="124" t="s">
        <v>825</v>
      </c>
      <c r="F12" s="376">
        <f>Prix!H239</f>
        <v>525</v>
      </c>
      <c r="G12" s="642"/>
      <c r="H12" s="49">
        <f t="shared" si="0"/>
        <v>0</v>
      </c>
      <c r="I12" s="146" t="s">
        <v>1053</v>
      </c>
      <c r="J12" s="558"/>
      <c r="K12" s="23">
        <f t="shared" si="1"/>
        <v>0</v>
      </c>
      <c r="L12" s="23"/>
      <c r="M12" s="23"/>
      <c r="N12" s="23"/>
      <c r="P12" s="37"/>
      <c r="Q12" s="37"/>
    </row>
    <row r="13" spans="1:17" ht="12.75" customHeight="1">
      <c r="A13" s="23"/>
      <c r="B13" s="23"/>
      <c r="C13" s="487" t="s">
        <v>924</v>
      </c>
      <c r="D13" s="166" t="s">
        <v>925</v>
      </c>
      <c r="E13" s="167" t="s">
        <v>926</v>
      </c>
      <c r="F13" s="376">
        <f>Prix!H239</f>
        <v>525</v>
      </c>
      <c r="G13" s="643"/>
      <c r="H13" s="49">
        <f t="shared" si="0"/>
        <v>0</v>
      </c>
      <c r="I13" s="146" t="s">
        <v>1053</v>
      </c>
      <c r="J13" s="558"/>
      <c r="K13" s="23">
        <f t="shared" si="1"/>
        <v>0</v>
      </c>
      <c r="L13" s="23"/>
      <c r="M13" s="23"/>
      <c r="N13" s="23"/>
      <c r="P13" s="37"/>
      <c r="Q13" s="37"/>
    </row>
    <row r="14" spans="1:17" ht="12.75" customHeight="1">
      <c r="A14" s="23"/>
      <c r="B14" s="23"/>
      <c r="C14" s="487" t="s">
        <v>927</v>
      </c>
      <c r="D14" s="166" t="s">
        <v>929</v>
      </c>
      <c r="E14" s="167" t="s">
        <v>930</v>
      </c>
      <c r="F14" s="376">
        <f>Prix!H239</f>
        <v>525</v>
      </c>
      <c r="G14" s="375"/>
      <c r="H14" s="49">
        <f t="shared" si="0"/>
        <v>0</v>
      </c>
      <c r="I14" s="146"/>
      <c r="J14" s="558"/>
      <c r="K14" s="23">
        <f t="shared" si="1"/>
        <v>0</v>
      </c>
      <c r="L14" s="23"/>
      <c r="M14" s="23"/>
      <c r="N14" s="23"/>
      <c r="P14" s="37"/>
      <c r="Q14" s="37"/>
    </row>
    <row r="15" spans="1:17" ht="12.75" customHeight="1">
      <c r="A15" s="23"/>
      <c r="B15" s="23"/>
      <c r="C15" s="487" t="s">
        <v>928</v>
      </c>
      <c r="D15" s="166" t="s">
        <v>929</v>
      </c>
      <c r="E15" s="167" t="s">
        <v>926</v>
      </c>
      <c r="F15" s="376">
        <f>Prix!H239</f>
        <v>525</v>
      </c>
      <c r="G15" s="375"/>
      <c r="H15" s="49">
        <f t="shared" si="0"/>
        <v>0</v>
      </c>
      <c r="I15" s="146"/>
      <c r="J15" s="558"/>
      <c r="K15" s="23">
        <f t="shared" si="1"/>
        <v>0</v>
      </c>
      <c r="L15" s="23"/>
      <c r="M15" s="23"/>
      <c r="N15" s="23"/>
      <c r="P15" s="37"/>
      <c r="Q15" s="37"/>
    </row>
    <row r="16" spans="1:17" ht="12.75" customHeight="1">
      <c r="A16" s="23"/>
      <c r="B16" s="23"/>
      <c r="C16" s="590" t="s">
        <v>931</v>
      </c>
      <c r="D16" s="166" t="s">
        <v>932</v>
      </c>
      <c r="E16" s="167" t="s">
        <v>926</v>
      </c>
      <c r="F16" s="376">
        <f>Prix!H239</f>
        <v>525</v>
      </c>
      <c r="G16" s="643"/>
      <c r="H16" s="49">
        <f t="shared" si="0"/>
        <v>0</v>
      </c>
      <c r="I16" s="146" t="s">
        <v>1053</v>
      </c>
      <c r="J16" s="558"/>
      <c r="K16" s="23">
        <f t="shared" si="1"/>
        <v>0</v>
      </c>
      <c r="L16" s="23"/>
      <c r="M16" s="23"/>
      <c r="N16" s="23"/>
      <c r="P16" s="37"/>
      <c r="Q16" s="37"/>
    </row>
    <row r="17" spans="1:19" ht="12.75" customHeight="1">
      <c r="A17" s="23"/>
      <c r="B17" s="23"/>
      <c r="C17" s="590" t="s">
        <v>828</v>
      </c>
      <c r="D17" s="166" t="s">
        <v>851</v>
      </c>
      <c r="E17" s="512" t="s">
        <v>833</v>
      </c>
      <c r="F17" s="376">
        <f>Prix!H240</f>
        <v>435</v>
      </c>
      <c r="G17" s="643"/>
      <c r="H17" s="49">
        <f t="shared" si="0"/>
        <v>0</v>
      </c>
      <c r="I17" s="146" t="s">
        <v>1053</v>
      </c>
      <c r="J17" s="558"/>
      <c r="K17" s="23">
        <f t="shared" si="1"/>
        <v>0</v>
      </c>
      <c r="L17" s="23"/>
      <c r="M17" s="23"/>
      <c r="N17" s="23"/>
      <c r="P17" s="37"/>
      <c r="Q17" s="37"/>
      <c r="S17" s="37"/>
    </row>
    <row r="18" spans="1:18" ht="12.75" customHeight="1">
      <c r="A18" s="23"/>
      <c r="B18" s="23"/>
      <c r="C18" s="590" t="s">
        <v>933</v>
      </c>
      <c r="D18" s="465" t="s">
        <v>934</v>
      </c>
      <c r="E18" s="577" t="s">
        <v>926</v>
      </c>
      <c r="F18" s="376">
        <f>Prix!H239</f>
        <v>525</v>
      </c>
      <c r="G18" s="643"/>
      <c r="H18" s="467">
        <f t="shared" si="0"/>
        <v>0</v>
      </c>
      <c r="I18" s="146" t="s">
        <v>1053</v>
      </c>
      <c r="J18" s="559"/>
      <c r="K18" s="23">
        <f t="shared" si="1"/>
        <v>0</v>
      </c>
      <c r="L18" s="23"/>
      <c r="M18" s="23"/>
      <c r="N18" s="23"/>
      <c r="P18" s="37"/>
      <c r="Q18" s="37"/>
      <c r="R18" s="37"/>
    </row>
    <row r="19" spans="1:18" ht="12.75" customHeight="1">
      <c r="A19" s="23"/>
      <c r="B19" s="23"/>
      <c r="C19" s="590" t="s">
        <v>935</v>
      </c>
      <c r="D19" s="465" t="s">
        <v>936</v>
      </c>
      <c r="E19" s="593" t="s">
        <v>937</v>
      </c>
      <c r="F19" s="376">
        <f>Prix!H239</f>
        <v>525</v>
      </c>
      <c r="G19" s="643"/>
      <c r="H19" s="467">
        <f t="shared" si="0"/>
        <v>0</v>
      </c>
      <c r="I19" s="146" t="s">
        <v>1053</v>
      </c>
      <c r="J19" s="559"/>
      <c r="K19" s="23">
        <f t="shared" si="1"/>
        <v>0</v>
      </c>
      <c r="L19" s="23"/>
      <c r="M19" s="23"/>
      <c r="N19" s="23"/>
      <c r="P19" s="37"/>
      <c r="Q19" s="37"/>
      <c r="R19" s="37"/>
    </row>
    <row r="20" spans="1:18" ht="12.75" customHeight="1">
      <c r="A20" s="23"/>
      <c r="B20" s="23"/>
      <c r="C20" s="487"/>
      <c r="D20" s="465"/>
      <c r="E20" s="466"/>
      <c r="F20" s="376"/>
      <c r="G20" s="643"/>
      <c r="H20" s="467"/>
      <c r="I20" s="146"/>
      <c r="J20" s="559"/>
      <c r="K20" s="23">
        <f>G20*J20</f>
        <v>0</v>
      </c>
      <c r="L20" s="23"/>
      <c r="M20" s="23"/>
      <c r="N20" s="23"/>
      <c r="P20" s="37"/>
      <c r="Q20" s="37"/>
      <c r="R20" s="37"/>
    </row>
    <row r="21" spans="1:18" ht="12.75" customHeight="1">
      <c r="A21" s="23"/>
      <c r="B21" s="143" t="s">
        <v>950</v>
      </c>
      <c r="C21" s="487" t="s">
        <v>960</v>
      </c>
      <c r="D21" s="147" t="s">
        <v>959</v>
      </c>
      <c r="E21" s="140" t="s">
        <v>961</v>
      </c>
      <c r="F21" s="376">
        <f>Prix!H239</f>
        <v>525</v>
      </c>
      <c r="G21" s="642"/>
      <c r="H21" s="49">
        <f>G21*F21</f>
        <v>0</v>
      </c>
      <c r="I21" s="146" t="s">
        <v>1053</v>
      </c>
      <c r="J21" s="558"/>
      <c r="K21" s="23">
        <f aca="true" t="shared" si="2" ref="K21:K34">G21*J21</f>
        <v>0</v>
      </c>
      <c r="L21" s="23"/>
      <c r="M21" s="23"/>
      <c r="N21" s="23"/>
      <c r="P21" s="37"/>
      <c r="Q21" s="37"/>
      <c r="R21" s="37"/>
    </row>
    <row r="22" spans="1:18" ht="12.75" customHeight="1">
      <c r="A22" s="23"/>
      <c r="B22" s="143"/>
      <c r="C22" s="487" t="s">
        <v>951</v>
      </c>
      <c r="D22" s="296" t="s">
        <v>952</v>
      </c>
      <c r="E22" s="140" t="s">
        <v>829</v>
      </c>
      <c r="F22" s="376">
        <f>Prix!H239</f>
        <v>525</v>
      </c>
      <c r="G22" s="642"/>
      <c r="H22" s="49">
        <f>G22*F22</f>
        <v>0</v>
      </c>
      <c r="I22" s="146" t="s">
        <v>1053</v>
      </c>
      <c r="J22" s="558"/>
      <c r="K22" s="23">
        <f t="shared" si="2"/>
        <v>0</v>
      </c>
      <c r="L22" s="23"/>
      <c r="M22" s="23"/>
      <c r="N22" s="23"/>
      <c r="P22" s="37"/>
      <c r="Q22" s="37"/>
      <c r="R22" s="37"/>
    </row>
    <row r="23" spans="1:17" ht="12.75" customHeight="1">
      <c r="A23" s="23"/>
      <c r="B23" s="23"/>
      <c r="C23" s="591"/>
      <c r="D23" s="122"/>
      <c r="E23" s="124"/>
      <c r="F23" s="376"/>
      <c r="G23" s="642"/>
      <c r="H23" s="49"/>
      <c r="I23" s="146"/>
      <c r="J23" s="558"/>
      <c r="K23" s="23">
        <f t="shared" si="2"/>
        <v>0</v>
      </c>
      <c r="L23" s="23"/>
      <c r="M23" s="23"/>
      <c r="N23" s="164"/>
      <c r="P23" s="37"/>
      <c r="Q23" s="37"/>
    </row>
    <row r="24" spans="1:18" ht="12.75" customHeight="1">
      <c r="A24" s="23"/>
      <c r="B24" s="143" t="s">
        <v>953</v>
      </c>
      <c r="C24" s="487" t="s">
        <v>957</v>
      </c>
      <c r="D24" s="147" t="s">
        <v>955</v>
      </c>
      <c r="E24" s="140" t="s">
        <v>961</v>
      </c>
      <c r="F24" s="376">
        <f>Prix!H239</f>
        <v>525</v>
      </c>
      <c r="G24" s="642"/>
      <c r="H24" s="49">
        <f aca="true" t="shared" si="3" ref="H24:H36">G24*F24</f>
        <v>0</v>
      </c>
      <c r="I24" s="146" t="s">
        <v>1053</v>
      </c>
      <c r="J24" s="558"/>
      <c r="K24" s="23">
        <f t="shared" si="2"/>
        <v>0</v>
      </c>
      <c r="L24" s="23"/>
      <c r="M24" s="23"/>
      <c r="N24" s="23"/>
      <c r="P24" s="37"/>
      <c r="Q24" s="37"/>
      <c r="R24" s="37"/>
    </row>
    <row r="25" spans="1:18" ht="12.75" customHeight="1">
      <c r="A25" s="23"/>
      <c r="B25" s="23"/>
      <c r="C25" s="487"/>
      <c r="D25" s="122"/>
      <c r="E25" s="124"/>
      <c r="F25" s="376"/>
      <c r="G25" s="642"/>
      <c r="H25" s="49"/>
      <c r="I25" s="146"/>
      <c r="J25" s="558"/>
      <c r="K25" s="23">
        <f t="shared" si="2"/>
        <v>0</v>
      </c>
      <c r="L25" s="23"/>
      <c r="M25" s="23"/>
      <c r="N25" s="23"/>
      <c r="P25" s="37"/>
      <c r="Q25" s="37"/>
      <c r="R25" s="37"/>
    </row>
    <row r="26" spans="1:18" ht="12.75" customHeight="1">
      <c r="A26" s="23"/>
      <c r="B26" s="143" t="s">
        <v>954</v>
      </c>
      <c r="C26" s="487" t="s">
        <v>958</v>
      </c>
      <c r="D26" s="166" t="s">
        <v>956</v>
      </c>
      <c r="E26" s="140" t="s">
        <v>961</v>
      </c>
      <c r="F26" s="376">
        <f>Prix!H239</f>
        <v>525</v>
      </c>
      <c r="G26" s="642"/>
      <c r="H26" s="49">
        <f t="shared" si="3"/>
        <v>0</v>
      </c>
      <c r="I26" s="146" t="s">
        <v>1053</v>
      </c>
      <c r="J26" s="558"/>
      <c r="K26" s="23">
        <f t="shared" si="2"/>
        <v>0</v>
      </c>
      <c r="L26" s="23"/>
      <c r="M26" s="23"/>
      <c r="N26" s="23"/>
      <c r="P26" s="37"/>
      <c r="Q26" s="37"/>
      <c r="R26" s="37"/>
    </row>
    <row r="27" spans="1:18" ht="12.75" customHeight="1">
      <c r="A27" s="23"/>
      <c r="B27" s="23"/>
      <c r="C27" s="590"/>
      <c r="D27" s="166"/>
      <c r="E27" s="167"/>
      <c r="F27" s="376"/>
      <c r="G27" s="642"/>
      <c r="H27" s="49"/>
      <c r="I27" s="146"/>
      <c r="J27" s="558"/>
      <c r="K27" s="23">
        <f t="shared" si="2"/>
        <v>0</v>
      </c>
      <c r="L27" s="23"/>
      <c r="M27" s="23"/>
      <c r="N27" s="23"/>
      <c r="P27" s="37"/>
      <c r="Q27" s="37"/>
      <c r="R27" s="37"/>
    </row>
    <row r="28" spans="1:17" ht="12.75" customHeight="1">
      <c r="A28" s="23"/>
      <c r="B28" s="143" t="s">
        <v>962</v>
      </c>
      <c r="C28" s="590" t="s">
        <v>963</v>
      </c>
      <c r="D28" s="166" t="s">
        <v>965</v>
      </c>
      <c r="E28" s="512" t="s">
        <v>833</v>
      </c>
      <c r="F28" s="376">
        <f>Prix!H241</f>
        <v>315</v>
      </c>
      <c r="G28" s="642"/>
      <c r="H28" s="49">
        <f t="shared" si="3"/>
        <v>0</v>
      </c>
      <c r="I28" s="146" t="s">
        <v>1053</v>
      </c>
      <c r="J28" s="558"/>
      <c r="K28" s="23">
        <f t="shared" si="2"/>
        <v>0</v>
      </c>
      <c r="L28" s="23"/>
      <c r="M28" s="23"/>
      <c r="N28" s="23"/>
      <c r="P28" s="37"/>
      <c r="Q28" s="37"/>
    </row>
    <row r="29" spans="1:17" ht="12.75" customHeight="1">
      <c r="A29" s="23"/>
      <c r="B29" s="23"/>
      <c r="C29" s="594"/>
      <c r="D29" s="465"/>
      <c r="E29" s="235"/>
      <c r="F29" s="379"/>
      <c r="G29" s="395"/>
      <c r="H29" s="573"/>
      <c r="I29" s="146"/>
      <c r="J29" s="595"/>
      <c r="K29" s="301"/>
      <c r="L29" s="23"/>
      <c r="M29" s="23"/>
      <c r="N29" s="23"/>
      <c r="P29" s="37"/>
      <c r="Q29" s="37"/>
    </row>
    <row r="30" spans="1:17" ht="12.75" customHeight="1">
      <c r="A30" s="23"/>
      <c r="B30" s="285" t="s">
        <v>923</v>
      </c>
      <c r="C30" s="598" t="s">
        <v>183</v>
      </c>
      <c r="D30" s="599" t="s">
        <v>966</v>
      </c>
      <c r="E30" s="235"/>
      <c r="F30" s="379"/>
      <c r="G30" s="430"/>
      <c r="H30" s="573"/>
      <c r="I30" s="146"/>
      <c r="J30" s="595"/>
      <c r="K30" s="301"/>
      <c r="L30" s="23"/>
      <c r="M30" s="23"/>
      <c r="N30" s="23"/>
      <c r="P30" s="37"/>
      <c r="Q30" s="37"/>
    </row>
    <row r="31" spans="1:19" ht="12.75" customHeight="1">
      <c r="A31" s="23"/>
      <c r="B31" s="143" t="s">
        <v>972</v>
      </c>
      <c r="C31" s="487" t="s">
        <v>970</v>
      </c>
      <c r="D31" s="491" t="s">
        <v>971</v>
      </c>
      <c r="E31" s="480"/>
      <c r="F31" s="376">
        <f>Prix!H242</f>
        <v>180</v>
      </c>
      <c r="G31" s="642"/>
      <c r="H31" s="49">
        <f>G31*F31</f>
        <v>0</v>
      </c>
      <c r="I31" s="146" t="s">
        <v>1053</v>
      </c>
      <c r="J31" s="558"/>
      <c r="K31" s="23">
        <f t="shared" si="2"/>
        <v>0</v>
      </c>
      <c r="L31" s="23"/>
      <c r="M31" s="23"/>
      <c r="N31" s="23"/>
      <c r="P31" s="37"/>
      <c r="Q31" s="37"/>
      <c r="S31" s="37"/>
    </row>
    <row r="32" spans="1:14" ht="12.75" customHeight="1">
      <c r="A32" s="23"/>
      <c r="B32" s="23"/>
      <c r="C32" s="590" t="s">
        <v>967</v>
      </c>
      <c r="D32" s="491" t="s">
        <v>968</v>
      </c>
      <c r="E32" s="480"/>
      <c r="F32" s="376">
        <f>Prix!H243</f>
        <v>192</v>
      </c>
      <c r="G32" s="642"/>
      <c r="H32" s="49">
        <f t="shared" si="3"/>
        <v>0</v>
      </c>
      <c r="I32" s="146" t="s">
        <v>1053</v>
      </c>
      <c r="J32" s="558"/>
      <c r="K32" s="23">
        <f t="shared" si="2"/>
        <v>0</v>
      </c>
      <c r="L32" s="23"/>
      <c r="M32" s="23"/>
      <c r="N32" s="23"/>
    </row>
    <row r="33" spans="1:14" ht="12.75" customHeight="1">
      <c r="A33" s="23"/>
      <c r="B33" s="23"/>
      <c r="C33" s="592"/>
      <c r="D33" s="297"/>
      <c r="E33" s="480"/>
      <c r="F33" s="376"/>
      <c r="G33" s="642"/>
      <c r="H33" s="49">
        <f t="shared" si="3"/>
        <v>0</v>
      </c>
      <c r="I33" s="146" t="s">
        <v>1053</v>
      </c>
      <c r="J33" s="558"/>
      <c r="K33" s="23">
        <f t="shared" si="2"/>
        <v>0</v>
      </c>
      <c r="L33" s="23"/>
      <c r="M33" s="23"/>
      <c r="N33" s="23"/>
    </row>
    <row r="34" spans="1:14" ht="12.75" customHeight="1">
      <c r="A34" s="23"/>
      <c r="B34" s="23"/>
      <c r="C34" s="592"/>
      <c r="D34" s="297"/>
      <c r="E34" s="480"/>
      <c r="F34" s="376"/>
      <c r="G34" s="642"/>
      <c r="H34" s="49">
        <f t="shared" si="3"/>
        <v>0</v>
      </c>
      <c r="I34" s="146" t="s">
        <v>1053</v>
      </c>
      <c r="J34" s="558"/>
      <c r="K34" s="23">
        <f t="shared" si="2"/>
        <v>0</v>
      </c>
      <c r="L34" s="23"/>
      <c r="M34" s="23"/>
      <c r="N34" s="23"/>
    </row>
    <row r="35" spans="1:14" ht="12.75" customHeight="1">
      <c r="A35" s="23"/>
      <c r="B35" s="23"/>
      <c r="C35" s="592"/>
      <c r="D35" s="297"/>
      <c r="E35" s="480"/>
      <c r="F35" s="376"/>
      <c r="G35" s="642"/>
      <c r="H35" s="49">
        <f>G35*F35</f>
        <v>0</v>
      </c>
      <c r="I35" s="146" t="s">
        <v>1053</v>
      </c>
      <c r="J35" s="558"/>
      <c r="K35" s="23">
        <f>G35*J35</f>
        <v>0</v>
      </c>
      <c r="L35" s="23"/>
      <c r="M35" s="23"/>
      <c r="N35" s="23"/>
    </row>
    <row r="36" spans="1:14" ht="12.75" customHeight="1">
      <c r="A36" s="23"/>
      <c r="B36" s="23"/>
      <c r="C36" s="487"/>
      <c r="D36" s="147"/>
      <c r="E36" s="140"/>
      <c r="F36" s="376"/>
      <c r="G36" s="642"/>
      <c r="H36" s="49">
        <f t="shared" si="3"/>
        <v>0</v>
      </c>
      <c r="I36" s="146" t="s">
        <v>1053</v>
      </c>
      <c r="J36" s="558"/>
      <c r="K36" s="23">
        <f>G36*J36</f>
        <v>0</v>
      </c>
      <c r="L36" s="23"/>
      <c r="M36" s="23"/>
      <c r="N36" s="23"/>
    </row>
    <row r="37" spans="1:14" ht="12" customHeight="1">
      <c r="A37" s="23"/>
      <c r="B37" s="23"/>
      <c r="C37" s="589"/>
      <c r="D37" s="23"/>
      <c r="E37" s="66"/>
      <c r="F37" s="49"/>
      <c r="G37" s="23"/>
      <c r="H37" s="49"/>
      <c r="I37" s="23"/>
      <c r="J37" s="23"/>
      <c r="K37" s="23"/>
      <c r="L37" s="23"/>
      <c r="M37" s="23"/>
      <c r="N37" s="23"/>
    </row>
    <row r="38" spans="1:14" ht="12.75">
      <c r="A38" s="23"/>
      <c r="B38" s="23"/>
      <c r="C38" s="247"/>
      <c r="D38" s="23"/>
      <c r="E38" s="66"/>
      <c r="F38" s="23"/>
      <c r="G38" s="71"/>
      <c r="H38" s="49"/>
      <c r="I38" s="23"/>
      <c r="J38" s="116" t="s">
        <v>261</v>
      </c>
      <c r="K38" s="23">
        <f>SUM(K10:K36)</f>
        <v>0</v>
      </c>
      <c r="L38" s="23"/>
      <c r="M38" s="23"/>
      <c r="N38" s="23"/>
    </row>
    <row r="39" spans="1:14" ht="12.75">
      <c r="A39" s="23"/>
      <c r="B39" s="23"/>
      <c r="C39" s="247"/>
      <c r="D39" s="23"/>
      <c r="E39" s="66"/>
      <c r="F39" s="116" t="s">
        <v>262</v>
      </c>
      <c r="G39" s="334">
        <f>SUM(G10:G36)</f>
        <v>0</v>
      </c>
      <c r="H39" s="49"/>
      <c r="I39" s="23"/>
      <c r="J39" s="23"/>
      <c r="K39" s="23"/>
      <c r="L39" s="23"/>
      <c r="M39" s="23"/>
      <c r="N39" s="23"/>
    </row>
    <row r="40" spans="1:14" ht="12" customHeight="1">
      <c r="A40" s="23"/>
      <c r="B40" s="23"/>
      <c r="C40" s="247"/>
      <c r="D40" s="23"/>
      <c r="E40" s="66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">
      <c r="A41" s="23"/>
      <c r="B41" s="23"/>
      <c r="C41" s="247"/>
      <c r="D41" s="23"/>
      <c r="E41" s="66"/>
      <c r="F41" s="49"/>
      <c r="G41" s="126" t="s">
        <v>263</v>
      </c>
      <c r="H41" s="148">
        <f>SUM(H10:H36)</f>
        <v>0</v>
      </c>
      <c r="I41" s="23"/>
      <c r="J41" s="23"/>
      <c r="K41" s="23"/>
      <c r="L41" s="23"/>
      <c r="M41" s="23"/>
      <c r="N41" s="23"/>
    </row>
    <row r="42" spans="1:14" ht="12.75">
      <c r="A42" s="23"/>
      <c r="B42" s="23"/>
      <c r="C42" s="247"/>
      <c r="D42" s="23"/>
      <c r="E42" s="66"/>
      <c r="F42" s="23"/>
      <c r="G42" s="23"/>
      <c r="H42" s="116"/>
      <c r="I42" s="23"/>
      <c r="J42" s="23"/>
      <c r="K42" s="23"/>
      <c r="L42" s="23"/>
      <c r="M42" s="23"/>
      <c r="N42" s="23"/>
    </row>
    <row r="43" spans="1:14" ht="12.75">
      <c r="A43" s="23"/>
      <c r="B43" s="23"/>
      <c r="C43" s="247"/>
      <c r="D43" s="23"/>
      <c r="E43" s="66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3"/>
      <c r="B44" s="23"/>
      <c r="C44" s="247"/>
      <c r="D44" s="23"/>
      <c r="E44" s="66"/>
      <c r="F44" s="23"/>
      <c r="G44" s="23"/>
      <c r="H44" s="49"/>
      <c r="I44" s="23"/>
      <c r="J44" s="23"/>
      <c r="K44" s="23"/>
      <c r="L44" s="23"/>
      <c r="M44" s="23"/>
      <c r="N44" s="23"/>
    </row>
    <row r="45" spans="6:8" ht="15">
      <c r="F45"/>
      <c r="G45"/>
      <c r="H45" s="48"/>
    </row>
  </sheetData>
  <sheetProtection password="C4FD" sheet="1"/>
  <printOptions/>
  <pageMargins left="0.7086614173228347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39"/>
  <sheetViews>
    <sheetView workbookViewId="0" topLeftCell="A1">
      <selection activeCell="H35" sqref="H35"/>
    </sheetView>
  </sheetViews>
  <sheetFormatPr defaultColWidth="11.421875" defaultRowHeight="12.75"/>
  <cols>
    <col min="1" max="1" width="4.28125" style="0" customWidth="1"/>
    <col min="3" max="3" width="42.8515625" style="15" customWidth="1"/>
    <col min="4" max="4" width="11.421875" style="50" customWidth="1"/>
    <col min="5" max="5" width="8.57421875" style="30" customWidth="1"/>
    <col min="6" max="6" width="11.421875" style="50" customWidth="1"/>
    <col min="7" max="7" width="7.140625" style="0" customWidth="1"/>
    <col min="8" max="8" width="8.57421875" style="0" customWidth="1"/>
    <col min="9" max="9" width="10.7109375" style="0" customWidth="1"/>
    <col min="10" max="10" width="8.57421875" style="0" customWidth="1"/>
  </cols>
  <sheetData>
    <row r="1" spans="1:12" s="15" customFormat="1" ht="24.75" customHeight="1">
      <c r="A1" s="43"/>
      <c r="B1" s="55" t="s">
        <v>26</v>
      </c>
      <c r="C1" s="22"/>
      <c r="D1" s="335" t="s">
        <v>892</v>
      </c>
      <c r="E1" s="22"/>
      <c r="F1" s="22"/>
      <c r="G1" s="59" t="s">
        <v>810</v>
      </c>
      <c r="H1" s="22"/>
      <c r="I1" s="661">
        <f>'Poste et ristourne'!O21</f>
        <v>2024</v>
      </c>
      <c r="J1" s="336"/>
      <c r="L1" s="22"/>
    </row>
    <row r="2" spans="1:12" ht="12.75">
      <c r="A2" s="23"/>
      <c r="B2" s="23"/>
      <c r="C2" s="22"/>
      <c r="D2" s="49"/>
      <c r="E2" s="71"/>
      <c r="F2" s="49"/>
      <c r="G2" s="23"/>
      <c r="H2" s="23"/>
      <c r="I2" s="23"/>
      <c r="J2" s="23"/>
      <c r="K2" s="23"/>
      <c r="L2" s="23"/>
    </row>
    <row r="3" spans="1:12" ht="12.75">
      <c r="A3" s="23"/>
      <c r="B3" s="23"/>
      <c r="C3" s="285" t="s">
        <v>854</v>
      </c>
      <c r="D3" s="49"/>
      <c r="E3" s="71"/>
      <c r="F3" s="49" t="s">
        <v>2</v>
      </c>
      <c r="G3" s="23"/>
      <c r="H3" s="23" t="s">
        <v>201</v>
      </c>
      <c r="I3" s="23" t="s">
        <v>203</v>
      </c>
      <c r="J3" s="23"/>
      <c r="K3" s="23"/>
      <c r="L3" s="23"/>
    </row>
    <row r="4" spans="1:12" ht="15" customHeight="1">
      <c r="A4" s="23"/>
      <c r="B4" s="66" t="s">
        <v>183</v>
      </c>
      <c r="D4" s="49" t="s">
        <v>2</v>
      </c>
      <c r="E4" s="71" t="s">
        <v>101</v>
      </c>
      <c r="F4" s="49" t="s">
        <v>204</v>
      </c>
      <c r="G4" s="23"/>
      <c r="H4" s="23" t="s">
        <v>202</v>
      </c>
      <c r="I4" s="23" t="s">
        <v>204</v>
      </c>
      <c r="J4" s="23"/>
      <c r="K4" s="23"/>
      <c r="L4" s="23"/>
    </row>
    <row r="5" spans="1:12" ht="15" customHeight="1">
      <c r="A5" s="23"/>
      <c r="B5" s="143"/>
      <c r="C5" s="22"/>
      <c r="D5" s="49"/>
      <c r="E5" s="71"/>
      <c r="F5" s="49"/>
      <c r="G5" s="23"/>
      <c r="H5" s="23"/>
      <c r="I5" s="23"/>
      <c r="J5" s="23"/>
      <c r="K5" s="23"/>
      <c r="L5" s="23"/>
    </row>
    <row r="6" spans="1:12" ht="15" customHeight="1">
      <c r="A6" s="23"/>
      <c r="B6" s="144" t="s">
        <v>1195</v>
      </c>
      <c r="C6" s="552" t="s">
        <v>1215</v>
      </c>
      <c r="D6" s="376">
        <f>Prix!H225</f>
        <v>60</v>
      </c>
      <c r="E6" s="373"/>
      <c r="F6" s="49">
        <f aca="true" t="shared" si="0" ref="F6:F18">E6*D6</f>
        <v>0</v>
      </c>
      <c r="G6" s="72"/>
      <c r="H6" s="558">
        <f>Prix!F225</f>
        <v>500</v>
      </c>
      <c r="I6" s="23">
        <f aca="true" t="shared" si="1" ref="I6:I18">E6*H6</f>
        <v>0</v>
      </c>
      <c r="J6" s="23"/>
      <c r="K6" s="23"/>
      <c r="L6" s="23"/>
    </row>
    <row r="7" spans="1:12" ht="15" customHeight="1">
      <c r="A7" s="23"/>
      <c r="B7" s="144" t="s">
        <v>1196</v>
      </c>
      <c r="C7" s="549" t="s">
        <v>1214</v>
      </c>
      <c r="D7" s="376">
        <f>Prix!H226</f>
        <v>8.5</v>
      </c>
      <c r="E7" s="373"/>
      <c r="F7" s="49">
        <f t="shared" si="0"/>
        <v>0</v>
      </c>
      <c r="G7" s="23"/>
      <c r="H7" s="558">
        <f>Prix!F226</f>
        <v>50</v>
      </c>
      <c r="I7" s="23">
        <f t="shared" si="1"/>
        <v>0</v>
      </c>
      <c r="J7" s="23"/>
      <c r="K7" s="23"/>
      <c r="L7" s="23"/>
    </row>
    <row r="8" spans="1:12" ht="15" customHeight="1">
      <c r="A8" s="23"/>
      <c r="B8" s="144" t="s">
        <v>1197</v>
      </c>
      <c r="C8" s="549" t="s">
        <v>1213</v>
      </c>
      <c r="D8" s="376">
        <f>Prix!H227</f>
        <v>11.5</v>
      </c>
      <c r="E8" s="373"/>
      <c r="F8" s="49">
        <f t="shared" si="0"/>
        <v>0</v>
      </c>
      <c r="G8" s="23"/>
      <c r="H8" s="558">
        <f>Prix!F227</f>
        <v>50</v>
      </c>
      <c r="I8" s="23">
        <f t="shared" si="1"/>
        <v>0</v>
      </c>
      <c r="J8" s="23"/>
      <c r="K8" s="23"/>
      <c r="L8" s="23"/>
    </row>
    <row r="9" spans="1:12" ht="15" customHeight="1">
      <c r="A9" s="23"/>
      <c r="B9" s="144" t="s">
        <v>1198</v>
      </c>
      <c r="C9" s="552" t="s">
        <v>1216</v>
      </c>
      <c r="D9" s="376">
        <f>Prix!H228</f>
        <v>10.5</v>
      </c>
      <c r="E9" s="375"/>
      <c r="F9" s="49">
        <f t="shared" si="0"/>
        <v>0</v>
      </c>
      <c r="G9" s="23"/>
      <c r="H9" s="558">
        <f>Prix!F228</f>
        <v>50</v>
      </c>
      <c r="I9" s="23">
        <f t="shared" si="1"/>
        <v>0</v>
      </c>
      <c r="J9" s="23"/>
      <c r="K9" s="23"/>
      <c r="L9" s="23"/>
    </row>
    <row r="10" spans="1:12" ht="15" customHeight="1">
      <c r="A10" s="23"/>
      <c r="B10" s="144" t="s">
        <v>1199</v>
      </c>
      <c r="C10" s="551" t="s">
        <v>1217</v>
      </c>
      <c r="D10" s="376">
        <f>Prix!H229</f>
        <v>18.5</v>
      </c>
      <c r="E10" s="375"/>
      <c r="F10" s="467">
        <f t="shared" si="0"/>
        <v>0</v>
      </c>
      <c r="G10" s="339"/>
      <c r="H10" s="558">
        <f>Prix!F229</f>
        <v>50</v>
      </c>
      <c r="I10" s="23">
        <f t="shared" si="1"/>
        <v>0</v>
      </c>
      <c r="J10" s="23"/>
      <c r="K10" s="23"/>
      <c r="L10" s="23"/>
    </row>
    <row r="11" spans="1:12" ht="15" customHeight="1">
      <c r="A11" s="23"/>
      <c r="B11" s="144" t="s">
        <v>1200</v>
      </c>
      <c r="C11" s="551" t="s">
        <v>1218</v>
      </c>
      <c r="D11" s="376">
        <f>Prix!H230</f>
        <v>14.5</v>
      </c>
      <c r="E11" s="375"/>
      <c r="F11" s="467">
        <f t="shared" si="0"/>
        <v>0</v>
      </c>
      <c r="G11" s="339"/>
      <c r="H11" s="558">
        <f>Prix!F230</f>
        <v>100</v>
      </c>
      <c r="I11" s="23">
        <f t="shared" si="1"/>
        <v>0</v>
      </c>
      <c r="J11" s="23"/>
      <c r="K11" s="23"/>
      <c r="L11" s="23"/>
    </row>
    <row r="12" spans="1:12" ht="15" customHeight="1">
      <c r="A12" s="23"/>
      <c r="B12" s="144" t="s">
        <v>1201</v>
      </c>
      <c r="C12" s="551" t="s">
        <v>1219</v>
      </c>
      <c r="D12" s="376">
        <f>Prix!H231</f>
        <v>8.5</v>
      </c>
      <c r="E12" s="375"/>
      <c r="F12" s="467">
        <f t="shared" si="0"/>
        <v>0</v>
      </c>
      <c r="G12" s="339"/>
      <c r="H12" s="558">
        <f>Prix!F231</f>
        <v>100</v>
      </c>
      <c r="I12" s="23">
        <f t="shared" si="1"/>
        <v>0</v>
      </c>
      <c r="J12" s="23"/>
      <c r="K12" s="23"/>
      <c r="L12" s="23"/>
    </row>
    <row r="13" spans="1:12" ht="15" customHeight="1">
      <c r="A13" s="23"/>
      <c r="B13" s="144" t="s">
        <v>1202</v>
      </c>
      <c r="C13" s="552" t="s">
        <v>1220</v>
      </c>
      <c r="D13" s="376">
        <f>Prix!H232</f>
        <v>8.5</v>
      </c>
      <c r="E13" s="375"/>
      <c r="F13" s="467">
        <f t="shared" si="0"/>
        <v>0</v>
      </c>
      <c r="G13" s="146"/>
      <c r="H13" s="558">
        <f>Prix!F232</f>
        <v>100</v>
      </c>
      <c r="I13" s="23">
        <f t="shared" si="1"/>
        <v>0</v>
      </c>
      <c r="J13" s="23"/>
      <c r="K13" s="23"/>
      <c r="L13" s="23"/>
    </row>
    <row r="14" spans="1:12" ht="15" customHeight="1">
      <c r="A14" s="23"/>
      <c r="B14" s="144" t="s">
        <v>1203</v>
      </c>
      <c r="C14" s="552" t="s">
        <v>1208</v>
      </c>
      <c r="D14" s="376">
        <f>Prix!H233</f>
        <v>8.5</v>
      </c>
      <c r="E14" s="375"/>
      <c r="F14" s="467">
        <f t="shared" si="0"/>
        <v>0</v>
      </c>
      <c r="G14" s="72"/>
      <c r="H14" s="558">
        <f>Prix!F233</f>
        <v>100</v>
      </c>
      <c r="I14" s="23">
        <f t="shared" si="1"/>
        <v>0</v>
      </c>
      <c r="J14" s="23"/>
      <c r="K14" s="23"/>
      <c r="L14" s="23"/>
    </row>
    <row r="15" spans="1:12" ht="15" customHeight="1">
      <c r="A15" s="23"/>
      <c r="B15" s="144" t="s">
        <v>1204</v>
      </c>
      <c r="C15" s="549" t="s">
        <v>1211</v>
      </c>
      <c r="D15" s="376">
        <f>Prix!H234</f>
        <v>4</v>
      </c>
      <c r="E15" s="375"/>
      <c r="F15" s="467">
        <f t="shared" si="0"/>
        <v>0</v>
      </c>
      <c r="G15" s="72"/>
      <c r="H15" s="558">
        <f>Prix!F234</f>
        <v>50</v>
      </c>
      <c r="I15" s="23">
        <f t="shared" si="1"/>
        <v>0</v>
      </c>
      <c r="J15" s="23"/>
      <c r="K15" s="23"/>
      <c r="L15" s="23"/>
    </row>
    <row r="16" spans="1:12" ht="15" customHeight="1">
      <c r="A16" s="23"/>
      <c r="B16" s="144" t="s">
        <v>1205</v>
      </c>
      <c r="C16" s="549" t="s">
        <v>1209</v>
      </c>
      <c r="D16" s="376">
        <f>Prix!H235</f>
        <v>4</v>
      </c>
      <c r="E16" s="375"/>
      <c r="F16" s="467">
        <f t="shared" si="0"/>
        <v>0</v>
      </c>
      <c r="G16" s="72"/>
      <c r="H16" s="558">
        <f>Prix!F235</f>
        <v>50</v>
      </c>
      <c r="I16" s="23">
        <f t="shared" si="1"/>
        <v>0</v>
      </c>
      <c r="J16" s="23"/>
      <c r="K16" s="23"/>
      <c r="L16" s="23"/>
    </row>
    <row r="17" spans="1:12" ht="15" customHeight="1">
      <c r="A17" s="23"/>
      <c r="B17" s="144" t="s">
        <v>1206</v>
      </c>
      <c r="C17" s="549" t="s">
        <v>1210</v>
      </c>
      <c r="D17" s="376">
        <f>Prix!H236</f>
        <v>9.5</v>
      </c>
      <c r="E17" s="375"/>
      <c r="F17" s="467">
        <f t="shared" si="0"/>
        <v>0</v>
      </c>
      <c r="G17" s="72"/>
      <c r="H17" s="558">
        <f>Prix!F236</f>
        <v>50</v>
      </c>
      <c r="I17" s="23">
        <f t="shared" si="1"/>
        <v>0</v>
      </c>
      <c r="J17" s="23"/>
      <c r="K17" s="23"/>
      <c r="L17" s="23"/>
    </row>
    <row r="18" spans="1:12" ht="15" customHeight="1">
      <c r="A18" s="23"/>
      <c r="B18" s="144" t="s">
        <v>1207</v>
      </c>
      <c r="C18" s="22" t="s">
        <v>1212</v>
      </c>
      <c r="D18" s="376">
        <f>Prix!H237</f>
        <v>7.5</v>
      </c>
      <c r="E18" s="375"/>
      <c r="F18" s="467">
        <f t="shared" si="0"/>
        <v>0</v>
      </c>
      <c r="G18" s="72"/>
      <c r="H18" s="558">
        <f>Prix!F237</f>
        <v>50</v>
      </c>
      <c r="I18" s="23">
        <f t="shared" si="1"/>
        <v>0</v>
      </c>
      <c r="J18" s="23"/>
      <c r="K18" s="23"/>
      <c r="L18" s="164"/>
    </row>
    <row r="19" spans="1:12" ht="15" customHeight="1">
      <c r="A19" s="23"/>
      <c r="B19" s="144"/>
      <c r="C19" s="549"/>
      <c r="D19" s="376"/>
      <c r="E19" s="642"/>
      <c r="F19" s="49"/>
      <c r="G19" s="72"/>
      <c r="H19" s="558"/>
      <c r="I19" s="23">
        <f aca="true" t="shared" si="2" ref="I19:I28">E19*H19</f>
        <v>0</v>
      </c>
      <c r="J19" s="23"/>
      <c r="K19" s="23"/>
      <c r="L19" s="23"/>
    </row>
    <row r="20" spans="1:12" ht="15" customHeight="1">
      <c r="A20" s="23"/>
      <c r="B20" s="144"/>
      <c r="C20" s="549"/>
      <c r="D20" s="376"/>
      <c r="E20" s="642"/>
      <c r="F20" s="49"/>
      <c r="G20" s="23"/>
      <c r="H20" s="558"/>
      <c r="I20" s="23">
        <f t="shared" si="2"/>
        <v>0</v>
      </c>
      <c r="J20" s="23"/>
      <c r="K20" s="23"/>
      <c r="L20" s="23"/>
    </row>
    <row r="21" spans="1:12" ht="15" customHeight="1">
      <c r="A21" s="23"/>
      <c r="B21" s="144"/>
      <c r="C21" s="552"/>
      <c r="D21" s="376"/>
      <c r="E21" s="642"/>
      <c r="F21" s="49"/>
      <c r="G21" s="72"/>
      <c r="H21" s="558"/>
      <c r="I21" s="23">
        <f t="shared" si="2"/>
        <v>0</v>
      </c>
      <c r="J21" s="23"/>
      <c r="K21" s="23"/>
      <c r="L21" s="23"/>
    </row>
    <row r="22" spans="1:12" ht="15" customHeight="1">
      <c r="A22" s="23"/>
      <c r="B22" s="165"/>
      <c r="C22" s="550"/>
      <c r="D22" s="376"/>
      <c r="E22" s="642"/>
      <c r="F22" s="49"/>
      <c r="G22" s="72"/>
      <c r="H22" s="558"/>
      <c r="I22" s="23">
        <f t="shared" si="2"/>
        <v>0</v>
      </c>
      <c r="J22" s="23"/>
      <c r="K22" s="23"/>
      <c r="L22" s="23"/>
    </row>
    <row r="23" spans="1:12" ht="15" customHeight="1">
      <c r="A23" s="23"/>
      <c r="B23" s="165"/>
      <c r="C23" s="550"/>
      <c r="D23" s="376"/>
      <c r="E23" s="642"/>
      <c r="F23" s="49"/>
      <c r="G23" s="72"/>
      <c r="H23" s="558"/>
      <c r="I23" s="23">
        <f t="shared" si="2"/>
        <v>0</v>
      </c>
      <c r="J23" s="23"/>
      <c r="K23" s="23"/>
      <c r="L23" s="23"/>
    </row>
    <row r="24" spans="1:12" ht="15" customHeight="1">
      <c r="A24" s="23"/>
      <c r="B24" s="144"/>
      <c r="C24" s="552"/>
      <c r="D24" s="376"/>
      <c r="E24" s="642"/>
      <c r="F24" s="49"/>
      <c r="G24" s="72"/>
      <c r="H24" s="558"/>
      <c r="I24" s="23">
        <f t="shared" si="2"/>
        <v>0</v>
      </c>
      <c r="J24" s="23"/>
      <c r="K24" s="23"/>
      <c r="L24" s="23"/>
    </row>
    <row r="25" spans="1:12" ht="15" customHeight="1">
      <c r="A25" s="23"/>
      <c r="B25" s="165"/>
      <c r="C25" s="553"/>
      <c r="D25" s="376"/>
      <c r="E25" s="642"/>
      <c r="F25" s="49"/>
      <c r="G25" s="72"/>
      <c r="H25" s="558"/>
      <c r="I25" s="23">
        <f t="shared" si="2"/>
        <v>0</v>
      </c>
      <c r="J25" s="23"/>
      <c r="K25" s="23"/>
      <c r="L25" s="23"/>
    </row>
    <row r="26" spans="1:12" ht="15" customHeight="1">
      <c r="A26" s="23"/>
      <c r="B26" s="165"/>
      <c r="C26" s="553"/>
      <c r="D26" s="376"/>
      <c r="E26" s="642"/>
      <c r="F26" s="49"/>
      <c r="G26" s="72"/>
      <c r="H26" s="558"/>
      <c r="I26" s="23">
        <f t="shared" si="2"/>
        <v>0</v>
      </c>
      <c r="J26" s="23"/>
      <c r="K26" s="23"/>
      <c r="L26" s="23"/>
    </row>
    <row r="27" spans="1:12" ht="15" customHeight="1">
      <c r="A27" s="23"/>
      <c r="B27" s="479"/>
      <c r="C27" s="553"/>
      <c r="D27" s="376"/>
      <c r="E27" s="642"/>
      <c r="F27" s="49"/>
      <c r="G27" s="72"/>
      <c r="H27" s="558"/>
      <c r="I27" s="23">
        <f t="shared" si="2"/>
        <v>0</v>
      </c>
      <c r="J27" s="23"/>
      <c r="K27" s="23"/>
      <c r="L27" s="23"/>
    </row>
    <row r="28" spans="1:12" ht="15" customHeight="1">
      <c r="A28" s="23"/>
      <c r="B28" s="479"/>
      <c r="C28" s="553"/>
      <c r="D28" s="376"/>
      <c r="E28" s="642"/>
      <c r="F28" s="49"/>
      <c r="G28" s="72"/>
      <c r="H28" s="558"/>
      <c r="I28" s="23">
        <f t="shared" si="2"/>
        <v>0</v>
      </c>
      <c r="J28" s="23"/>
      <c r="K28" s="23"/>
      <c r="L28" s="23"/>
    </row>
    <row r="29" spans="1:12" ht="15" customHeight="1">
      <c r="A29" s="23"/>
      <c r="B29" s="479"/>
      <c r="C29" s="553"/>
      <c r="D29" s="376"/>
      <c r="E29" s="642"/>
      <c r="F29" s="49"/>
      <c r="G29" s="72"/>
      <c r="H29" s="558"/>
      <c r="I29" s="23">
        <f>E29*H29</f>
        <v>0</v>
      </c>
      <c r="J29" s="23"/>
      <c r="K29" s="23"/>
      <c r="L29" s="23"/>
    </row>
    <row r="30" spans="1:12" ht="15" customHeight="1">
      <c r="A30" s="23"/>
      <c r="B30" s="144" t="s">
        <v>1242</v>
      </c>
      <c r="C30" s="552" t="s">
        <v>832</v>
      </c>
      <c r="D30" s="376">
        <f>Prix!H238</f>
        <v>11</v>
      </c>
      <c r="E30" s="373"/>
      <c r="F30" s="49">
        <f>E30*D30</f>
        <v>0</v>
      </c>
      <c r="G30" s="72"/>
      <c r="H30" s="558">
        <f>Prix!F238</f>
        <v>50</v>
      </c>
      <c r="I30" s="23">
        <f>E30*H30</f>
        <v>0</v>
      </c>
      <c r="J30" s="23"/>
      <c r="K30" s="23"/>
      <c r="L30" s="23"/>
    </row>
    <row r="31" spans="1:12" ht="12.75">
      <c r="A31" s="23"/>
      <c r="B31" s="143"/>
      <c r="C31" s="22"/>
      <c r="D31" s="49"/>
      <c r="E31" s="23"/>
      <c r="F31" s="49"/>
      <c r="G31" s="23"/>
      <c r="H31" s="23"/>
      <c r="I31" s="23"/>
      <c r="J31" s="23"/>
      <c r="K31" s="23"/>
      <c r="L31" s="23"/>
    </row>
    <row r="32" spans="1:12" ht="12.75">
      <c r="A32" s="23"/>
      <c r="B32" s="23"/>
      <c r="C32" s="22"/>
      <c r="D32" s="23"/>
      <c r="E32" s="71"/>
      <c r="F32" s="49"/>
      <c r="G32" s="23"/>
      <c r="H32" s="116" t="s">
        <v>261</v>
      </c>
      <c r="I32" s="23">
        <f>SUM(I6:I30)</f>
        <v>0</v>
      </c>
      <c r="J32" s="23"/>
      <c r="K32" s="23"/>
      <c r="L32" s="23"/>
    </row>
    <row r="33" spans="1:12" ht="12.75">
      <c r="A33" s="23"/>
      <c r="B33" s="23"/>
      <c r="C33" s="22"/>
      <c r="D33" s="116" t="s">
        <v>262</v>
      </c>
      <c r="E33" s="334">
        <f>SUM(E6:E30)</f>
        <v>0</v>
      </c>
      <c r="F33" s="49"/>
      <c r="G33" s="23"/>
      <c r="H33" s="23"/>
      <c r="I33" s="23"/>
      <c r="J33" s="23"/>
      <c r="K33" s="23"/>
      <c r="L33" s="23"/>
    </row>
    <row r="34" spans="1:12" ht="12.75">
      <c r="A34" s="23"/>
      <c r="B34" s="23"/>
      <c r="C34" s="22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5">
      <c r="A35" s="23"/>
      <c r="B35" s="23"/>
      <c r="C35" s="22"/>
      <c r="D35" s="49"/>
      <c r="E35" s="126" t="s">
        <v>263</v>
      </c>
      <c r="F35" s="148">
        <f>SUM(F6:F30)</f>
        <v>0</v>
      </c>
      <c r="G35" s="23"/>
      <c r="H35" s="23"/>
      <c r="I35" s="23"/>
      <c r="J35" s="23"/>
      <c r="K35" s="23"/>
      <c r="L35" s="23"/>
    </row>
    <row r="36" spans="1:12" ht="12.75">
      <c r="A36" s="23"/>
      <c r="B36" s="23"/>
      <c r="C36" s="22"/>
      <c r="D36" s="23"/>
      <c r="E36" s="23"/>
      <c r="F36" s="116"/>
      <c r="G36" s="23"/>
      <c r="H36" s="23"/>
      <c r="I36" s="23"/>
      <c r="J36" s="23"/>
      <c r="K36" s="23"/>
      <c r="L36" s="23"/>
    </row>
    <row r="37" spans="1:12" ht="12.75">
      <c r="A37" s="23"/>
      <c r="B37" s="23"/>
      <c r="C37" s="22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2.75">
      <c r="A38" s="23"/>
      <c r="B38" s="23"/>
      <c r="C38" s="22"/>
      <c r="D38" s="23"/>
      <c r="E38" s="23"/>
      <c r="F38" s="49"/>
      <c r="G38" s="23"/>
      <c r="H38" s="23"/>
      <c r="I38" s="23"/>
      <c r="J38" s="23"/>
      <c r="K38" s="23"/>
      <c r="L38" s="23"/>
    </row>
    <row r="39" spans="4:6" ht="15">
      <c r="D39"/>
      <c r="E39"/>
      <c r="F39" s="48"/>
    </row>
  </sheetData>
  <sheetProtection password="C4FD" sheet="1"/>
  <printOptions/>
  <pageMargins left="0.7086614173228347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49"/>
  <sheetViews>
    <sheetView workbookViewId="0" topLeftCell="A4">
      <selection activeCell="E15" sqref="E15"/>
    </sheetView>
  </sheetViews>
  <sheetFormatPr defaultColWidth="11.421875" defaultRowHeight="12.75"/>
  <cols>
    <col min="1" max="1" width="4.28125" style="0" customWidth="1"/>
    <col min="3" max="3" width="20.00390625" style="0" customWidth="1"/>
    <col min="4" max="4" width="11.421875" style="1" customWidth="1"/>
    <col min="5" max="5" width="11.421875" style="50" customWidth="1"/>
    <col min="6" max="6" width="8.57421875" style="30" customWidth="1"/>
    <col min="7" max="7" width="11.421875" style="50" customWidth="1"/>
    <col min="8" max="8" width="7.140625" style="0" customWidth="1"/>
    <col min="9" max="9" width="8.57421875" style="0" customWidth="1"/>
    <col min="10" max="10" width="10.7109375" style="0" customWidth="1"/>
    <col min="11" max="11" width="8.57421875" style="0" customWidth="1"/>
  </cols>
  <sheetData>
    <row r="1" spans="1:13" s="15" customFormat="1" ht="24.75" customHeight="1">
      <c r="A1" s="43"/>
      <c r="B1" s="55" t="s">
        <v>26</v>
      </c>
      <c r="C1" s="22"/>
      <c r="D1" s="130"/>
      <c r="E1" s="335" t="s">
        <v>893</v>
      </c>
      <c r="F1" s="22"/>
      <c r="G1" s="22"/>
      <c r="H1" s="59" t="s">
        <v>512</v>
      </c>
      <c r="I1" s="22"/>
      <c r="J1" s="58"/>
      <c r="K1" s="241">
        <f>'Poste et ristourne'!O21</f>
        <v>2024</v>
      </c>
      <c r="M1" s="22"/>
    </row>
    <row r="2" spans="1:13" ht="12.75">
      <c r="A2" s="23"/>
      <c r="B2" s="23"/>
      <c r="C2" s="23"/>
      <c r="D2" s="66"/>
      <c r="E2" s="49"/>
      <c r="F2" s="71"/>
      <c r="G2" s="49"/>
      <c r="H2" s="23"/>
      <c r="I2" s="23"/>
      <c r="J2" s="23"/>
      <c r="K2" s="23"/>
      <c r="L2" s="23"/>
      <c r="M2" s="23"/>
    </row>
    <row r="3" spans="1:13" ht="12.75">
      <c r="A3" s="23"/>
      <c r="B3" s="23"/>
      <c r="C3" s="23"/>
      <c r="D3" s="66"/>
      <c r="E3" s="49"/>
      <c r="F3" s="71"/>
      <c r="G3" s="49" t="s">
        <v>2</v>
      </c>
      <c r="H3" s="23"/>
      <c r="I3" s="23" t="s">
        <v>201</v>
      </c>
      <c r="J3" s="23" t="s">
        <v>203</v>
      </c>
      <c r="K3" s="23"/>
      <c r="L3" s="23"/>
      <c r="M3" s="23"/>
    </row>
    <row r="4" spans="1:13" ht="15" customHeight="1">
      <c r="A4" s="23"/>
      <c r="B4" s="143" t="s">
        <v>259</v>
      </c>
      <c r="C4" s="23"/>
      <c r="D4" s="66" t="s">
        <v>183</v>
      </c>
      <c r="E4" s="49" t="s">
        <v>2</v>
      </c>
      <c r="F4" s="71" t="s">
        <v>101</v>
      </c>
      <c r="G4" s="49" t="s">
        <v>204</v>
      </c>
      <c r="H4" s="23"/>
      <c r="I4" s="23" t="s">
        <v>202</v>
      </c>
      <c r="J4" s="23" t="s">
        <v>204</v>
      </c>
      <c r="K4" s="23"/>
      <c r="L4" s="23"/>
      <c r="M4" s="23"/>
    </row>
    <row r="5" spans="1:13" ht="15" customHeight="1">
      <c r="A5" s="23"/>
      <c r="B5" s="143"/>
      <c r="C5" s="23"/>
      <c r="D5" s="66"/>
      <c r="E5" s="49"/>
      <c r="F5" s="71"/>
      <c r="G5" s="49"/>
      <c r="H5" s="23"/>
      <c r="I5" s="23"/>
      <c r="J5" s="23"/>
      <c r="K5" s="23"/>
      <c r="L5" s="23"/>
      <c r="M5" s="23"/>
    </row>
    <row r="6" spans="1:13" ht="15" customHeight="1">
      <c r="A6" s="23"/>
      <c r="B6" s="341" t="s">
        <v>260</v>
      </c>
      <c r="C6" s="549" t="s">
        <v>251</v>
      </c>
      <c r="D6" s="124"/>
      <c r="E6" s="376">
        <f>(Prix!H116)</f>
        <v>7.5</v>
      </c>
      <c r="F6" s="373"/>
      <c r="G6" s="49">
        <f aca="true" t="shared" si="0" ref="G6:G11">F6*E6</f>
        <v>0</v>
      </c>
      <c r="H6" s="23"/>
      <c r="I6" s="558">
        <f>(Prix!F116)</f>
        <v>35</v>
      </c>
      <c r="J6" s="23">
        <f aca="true" t="shared" si="1" ref="J6:J11">F6*I6</f>
        <v>0</v>
      </c>
      <c r="K6" s="23"/>
      <c r="L6" s="23"/>
      <c r="M6" s="23"/>
    </row>
    <row r="7" spans="1:13" ht="15" customHeight="1">
      <c r="A7" s="23"/>
      <c r="B7" s="341"/>
      <c r="C7" s="549" t="s">
        <v>252</v>
      </c>
      <c r="D7" s="124"/>
      <c r="E7" s="376">
        <f>(Prix!H117)</f>
        <v>5</v>
      </c>
      <c r="F7" s="373"/>
      <c r="G7" s="49">
        <f t="shared" si="0"/>
        <v>0</v>
      </c>
      <c r="H7" s="23"/>
      <c r="I7" s="558">
        <f>(Prix!F117)</f>
        <v>15</v>
      </c>
      <c r="J7" s="23">
        <f t="shared" si="1"/>
        <v>0</v>
      </c>
      <c r="K7" s="23"/>
      <c r="L7" s="23"/>
      <c r="M7" s="23"/>
    </row>
    <row r="8" spans="1:13" ht="15" customHeight="1">
      <c r="A8" s="23"/>
      <c r="B8" s="341"/>
      <c r="C8" s="549" t="s">
        <v>253</v>
      </c>
      <c r="D8" s="124"/>
      <c r="E8" s="376">
        <f>(Prix!H118)</f>
        <v>5</v>
      </c>
      <c r="F8" s="373"/>
      <c r="G8" s="49">
        <f t="shared" si="0"/>
        <v>0</v>
      </c>
      <c r="H8" s="23"/>
      <c r="I8" s="558">
        <f>(Prix!F118)</f>
        <v>40</v>
      </c>
      <c r="J8" s="23">
        <f t="shared" si="1"/>
        <v>0</v>
      </c>
      <c r="K8" s="23"/>
      <c r="L8" s="23"/>
      <c r="M8" s="23"/>
    </row>
    <row r="9" spans="1:13" ht="15" customHeight="1">
      <c r="A9" s="23"/>
      <c r="B9" s="554"/>
      <c r="C9" s="550" t="s">
        <v>734</v>
      </c>
      <c r="D9" s="168"/>
      <c r="E9" s="376">
        <f>(Prix!H119)</f>
        <v>20</v>
      </c>
      <c r="F9" s="375"/>
      <c r="G9" s="49">
        <f t="shared" si="0"/>
        <v>0</v>
      </c>
      <c r="H9" s="23"/>
      <c r="I9" s="558">
        <f>(Prix!F119)</f>
        <v>125</v>
      </c>
      <c r="J9" s="23">
        <f t="shared" si="1"/>
        <v>0</v>
      </c>
      <c r="K9" s="23"/>
      <c r="L9" s="23"/>
      <c r="M9" s="23"/>
    </row>
    <row r="10" spans="1:13" ht="15" customHeight="1">
      <c r="A10" s="23"/>
      <c r="B10" s="341"/>
      <c r="C10" s="551" t="s">
        <v>423</v>
      </c>
      <c r="D10" s="466"/>
      <c r="E10" s="376">
        <f>(Prix!H120)</f>
        <v>20</v>
      </c>
      <c r="F10" s="375"/>
      <c r="G10" s="467">
        <f t="shared" si="0"/>
        <v>0</v>
      </c>
      <c r="H10" s="339"/>
      <c r="I10" s="559">
        <f>(Prix!F120)</f>
        <v>150</v>
      </c>
      <c r="J10" s="23">
        <f t="shared" si="1"/>
        <v>0</v>
      </c>
      <c r="K10" s="23"/>
      <c r="L10" s="23"/>
      <c r="M10" s="23"/>
    </row>
    <row r="11" spans="1:13" ht="15" customHeight="1">
      <c r="A11" s="23"/>
      <c r="B11" s="341"/>
      <c r="C11" s="551" t="s">
        <v>724</v>
      </c>
      <c r="D11" s="466"/>
      <c r="E11" s="376">
        <f>(Prix!H121)</f>
        <v>12</v>
      </c>
      <c r="F11" s="375"/>
      <c r="G11" s="467">
        <f t="shared" si="0"/>
        <v>0</v>
      </c>
      <c r="H11" s="339"/>
      <c r="I11" s="559">
        <f>(Prix!F121)</f>
        <v>250</v>
      </c>
      <c r="J11" s="23">
        <f t="shared" si="1"/>
        <v>0</v>
      </c>
      <c r="K11" s="23"/>
      <c r="L11" s="23"/>
      <c r="M11" s="23"/>
    </row>
    <row r="12" spans="1:13" ht="15" customHeight="1">
      <c r="A12" s="23"/>
      <c r="B12" s="555"/>
      <c r="C12" s="552"/>
      <c r="D12" s="124"/>
      <c r="E12" s="145"/>
      <c r="F12" s="395"/>
      <c r="G12" s="49"/>
      <c r="H12" s="23"/>
      <c r="I12" s="558"/>
      <c r="J12" s="23"/>
      <c r="K12" s="23"/>
      <c r="L12" s="23"/>
      <c r="M12" s="23"/>
    </row>
    <row r="13" spans="1:13" ht="15" customHeight="1">
      <c r="A13" s="23"/>
      <c r="B13" s="341" t="s">
        <v>513</v>
      </c>
      <c r="C13" s="552" t="s">
        <v>514</v>
      </c>
      <c r="D13" s="124">
        <v>3280</v>
      </c>
      <c r="E13" s="376">
        <f>Prix!H123</f>
        <v>5.5</v>
      </c>
      <c r="F13" s="373"/>
      <c r="G13" s="49">
        <f>F13*E13</f>
        <v>0</v>
      </c>
      <c r="H13" s="146"/>
      <c r="I13" s="558">
        <f>Prix!F123</f>
        <v>50</v>
      </c>
      <c r="J13" s="23">
        <f>F13*I13</f>
        <v>0</v>
      </c>
      <c r="K13" s="23"/>
      <c r="L13" s="23"/>
      <c r="M13" s="23"/>
    </row>
    <row r="14" spans="1:13" ht="15" customHeight="1">
      <c r="A14" s="23"/>
      <c r="B14" s="341"/>
      <c r="C14" s="552" t="s">
        <v>522</v>
      </c>
      <c r="D14" s="124">
        <v>3230</v>
      </c>
      <c r="E14" s="376">
        <f>Prix!H124</f>
        <v>3.5</v>
      </c>
      <c r="F14" s="375"/>
      <c r="G14" s="49">
        <f>F14*E14</f>
        <v>0</v>
      </c>
      <c r="H14" s="23"/>
      <c r="I14" s="558">
        <f>Prix!F124</f>
        <v>50</v>
      </c>
      <c r="J14" s="23">
        <f aca="true" t="shared" si="2" ref="J14:J38">F14*I14</f>
        <v>0</v>
      </c>
      <c r="K14" s="23"/>
      <c r="L14" s="23"/>
      <c r="M14" s="23"/>
    </row>
    <row r="15" spans="1:13" ht="15" customHeight="1">
      <c r="A15" s="23"/>
      <c r="B15" s="341"/>
      <c r="C15" s="552"/>
      <c r="D15" s="124">
        <v>3231</v>
      </c>
      <c r="E15" s="376">
        <f>Prix!H124</f>
        <v>3.5</v>
      </c>
      <c r="F15" s="375"/>
      <c r="G15" s="49">
        <f>F15*E15</f>
        <v>0</v>
      </c>
      <c r="H15" s="23"/>
      <c r="I15" s="558">
        <f>Prix!F124</f>
        <v>50</v>
      </c>
      <c r="J15" s="23">
        <f t="shared" si="2"/>
        <v>0</v>
      </c>
      <c r="K15" s="23"/>
      <c r="L15" s="23"/>
      <c r="M15" s="23"/>
    </row>
    <row r="16" spans="1:13" ht="15" customHeight="1">
      <c r="A16" s="23"/>
      <c r="B16" s="341"/>
      <c r="C16" s="549"/>
      <c r="D16" s="124">
        <v>3232</v>
      </c>
      <c r="E16" s="376">
        <f>Prix!H126</f>
        <v>4.5</v>
      </c>
      <c r="F16" s="375"/>
      <c r="G16" s="49">
        <f aca="true" t="shared" si="3" ref="G16:G40">F16*E16</f>
        <v>0</v>
      </c>
      <c r="H16" s="23"/>
      <c r="I16" s="558">
        <f>Prix!F126</f>
        <v>50</v>
      </c>
      <c r="J16" s="23">
        <f t="shared" si="2"/>
        <v>0</v>
      </c>
      <c r="K16" s="23"/>
      <c r="L16" s="23"/>
      <c r="M16" s="23"/>
    </row>
    <row r="17" spans="1:13" ht="15" customHeight="1">
      <c r="A17" s="23"/>
      <c r="B17" s="341"/>
      <c r="C17" s="549"/>
      <c r="D17" s="124">
        <v>3233</v>
      </c>
      <c r="E17" s="376">
        <f>Prix!H127</f>
        <v>4.5</v>
      </c>
      <c r="F17" s="373"/>
      <c r="G17" s="49">
        <f t="shared" si="3"/>
        <v>0</v>
      </c>
      <c r="H17" s="23"/>
      <c r="I17" s="558">
        <f>Prix!F127</f>
        <v>50</v>
      </c>
      <c r="J17" s="23">
        <f t="shared" si="2"/>
        <v>0</v>
      </c>
      <c r="K17" s="23"/>
      <c r="L17" s="23"/>
      <c r="M17" s="23"/>
    </row>
    <row r="18" spans="1:13" ht="15" customHeight="1">
      <c r="A18" s="23"/>
      <c r="B18" s="341"/>
      <c r="C18" s="549"/>
      <c r="D18" s="124">
        <v>3234</v>
      </c>
      <c r="E18" s="376">
        <f>Prix!H128</f>
        <v>4.5</v>
      </c>
      <c r="F18" s="373"/>
      <c r="G18" s="49">
        <f t="shared" si="3"/>
        <v>0</v>
      </c>
      <c r="H18" s="23"/>
      <c r="I18" s="558">
        <f>Prix!F128</f>
        <v>50</v>
      </c>
      <c r="J18" s="23">
        <f t="shared" si="2"/>
        <v>0</v>
      </c>
      <c r="K18" s="23"/>
      <c r="L18" s="23"/>
      <c r="M18" s="23"/>
    </row>
    <row r="19" spans="1:13" ht="15" customHeight="1">
      <c r="A19" s="23"/>
      <c r="B19" s="556"/>
      <c r="C19" s="22"/>
      <c r="D19" s="124">
        <v>3235</v>
      </c>
      <c r="E19" s="376">
        <f>Prix!H129</f>
        <v>5.5</v>
      </c>
      <c r="F19" s="373"/>
      <c r="G19" s="49">
        <f t="shared" si="3"/>
        <v>0</v>
      </c>
      <c r="H19" s="23"/>
      <c r="I19" s="558">
        <f>Prix!F129</f>
        <v>50</v>
      </c>
      <c r="J19" s="23">
        <f t="shared" si="2"/>
        <v>0</v>
      </c>
      <c r="K19" s="23"/>
      <c r="L19" s="23"/>
      <c r="M19" s="164"/>
    </row>
    <row r="20" spans="1:13" ht="15" customHeight="1">
      <c r="A20" s="23"/>
      <c r="B20" s="341"/>
      <c r="C20" s="549"/>
      <c r="D20" s="124">
        <v>3236</v>
      </c>
      <c r="E20" s="376">
        <f>Prix!H130</f>
        <v>5.5</v>
      </c>
      <c r="F20" s="373"/>
      <c r="G20" s="49">
        <f t="shared" si="3"/>
        <v>0</v>
      </c>
      <c r="H20" s="72"/>
      <c r="I20" s="558">
        <f>Prix!F130</f>
        <v>50</v>
      </c>
      <c r="J20" s="23">
        <f t="shared" si="2"/>
        <v>0</v>
      </c>
      <c r="K20" s="23"/>
      <c r="L20" s="23"/>
      <c r="M20" s="23"/>
    </row>
    <row r="21" spans="1:13" ht="15" customHeight="1">
      <c r="A21" s="23"/>
      <c r="B21" s="341"/>
      <c r="C21" s="549"/>
      <c r="D21" s="124">
        <v>3237</v>
      </c>
      <c r="E21" s="376">
        <f>Prix!H131</f>
        <v>4.5</v>
      </c>
      <c r="F21" s="373"/>
      <c r="G21" s="49">
        <f t="shared" si="3"/>
        <v>0</v>
      </c>
      <c r="H21" s="23"/>
      <c r="I21" s="558">
        <f>Prix!F131</f>
        <v>50</v>
      </c>
      <c r="J21" s="23">
        <f t="shared" si="2"/>
        <v>0</v>
      </c>
      <c r="K21" s="23"/>
      <c r="L21" s="23"/>
      <c r="M21" s="23"/>
    </row>
    <row r="22" spans="1:13" ht="15" customHeight="1">
      <c r="A22" s="23"/>
      <c r="B22" s="341"/>
      <c r="C22" s="552"/>
      <c r="D22" s="140">
        <v>3240</v>
      </c>
      <c r="E22" s="376">
        <f>Prix!H132</f>
        <v>5.5</v>
      </c>
      <c r="F22" s="373"/>
      <c r="G22" s="49">
        <f t="shared" si="3"/>
        <v>0</v>
      </c>
      <c r="H22" s="72"/>
      <c r="I22" s="558">
        <f>Prix!F132</f>
        <v>50</v>
      </c>
      <c r="J22" s="23">
        <f t="shared" si="2"/>
        <v>0</v>
      </c>
      <c r="K22" s="23"/>
      <c r="L22" s="23"/>
      <c r="M22" s="23"/>
    </row>
    <row r="23" spans="1:13" ht="15" customHeight="1">
      <c r="A23" s="23"/>
      <c r="B23" s="554"/>
      <c r="C23" s="550"/>
      <c r="D23" s="167">
        <v>3241</v>
      </c>
      <c r="E23" s="376">
        <f>Prix!H133</f>
        <v>5.5</v>
      </c>
      <c r="F23" s="373"/>
      <c r="G23" s="49">
        <f t="shared" si="3"/>
        <v>0</v>
      </c>
      <c r="H23" s="72"/>
      <c r="I23" s="558">
        <f>Prix!F133</f>
        <v>50</v>
      </c>
      <c r="J23" s="23">
        <f t="shared" si="2"/>
        <v>0</v>
      </c>
      <c r="K23" s="23"/>
      <c r="L23" s="23"/>
      <c r="M23" s="23"/>
    </row>
    <row r="24" spans="1:13" ht="15" customHeight="1">
      <c r="A24" s="23"/>
      <c r="B24" s="554"/>
      <c r="C24" s="550"/>
      <c r="D24" s="140">
        <v>3242</v>
      </c>
      <c r="E24" s="376">
        <f>Prix!H134</f>
        <v>5.5</v>
      </c>
      <c r="F24" s="373"/>
      <c r="G24" s="49">
        <f t="shared" si="3"/>
        <v>0</v>
      </c>
      <c r="H24" s="72"/>
      <c r="I24" s="558">
        <f>Prix!F134</f>
        <v>50</v>
      </c>
      <c r="J24" s="23">
        <f t="shared" si="2"/>
        <v>0</v>
      </c>
      <c r="K24" s="23"/>
      <c r="L24" s="23"/>
      <c r="M24" s="23"/>
    </row>
    <row r="25" spans="1:13" ht="15" customHeight="1">
      <c r="A25" s="23"/>
      <c r="B25" s="341"/>
      <c r="C25" s="552"/>
      <c r="D25" s="167">
        <v>3243</v>
      </c>
      <c r="E25" s="376">
        <f>Prix!H135</f>
        <v>5.5</v>
      </c>
      <c r="F25" s="373"/>
      <c r="G25" s="49">
        <f t="shared" si="3"/>
        <v>0</v>
      </c>
      <c r="H25" s="72"/>
      <c r="I25" s="558">
        <f>Prix!F135</f>
        <v>50</v>
      </c>
      <c r="J25" s="23">
        <f t="shared" si="2"/>
        <v>0</v>
      </c>
      <c r="K25" s="23"/>
      <c r="L25" s="23"/>
      <c r="M25" s="23"/>
    </row>
    <row r="26" spans="1:13" ht="15" customHeight="1">
      <c r="A26" s="23"/>
      <c r="B26" s="314" t="s">
        <v>1421</v>
      </c>
      <c r="C26" s="552" t="s">
        <v>1414</v>
      </c>
      <c r="D26" s="167">
        <v>8720</v>
      </c>
      <c r="E26" s="376">
        <f>Prix!H269</f>
        <v>4</v>
      </c>
      <c r="F26" s="373"/>
      <c r="G26" s="49">
        <f aca="true" t="shared" si="4" ref="G26:G33">F26*E26</f>
        <v>0</v>
      </c>
      <c r="H26" s="72"/>
      <c r="I26" s="558">
        <f>Prix!F269</f>
        <v>50</v>
      </c>
      <c r="J26" s="23">
        <f aca="true" t="shared" si="5" ref="J26:J33">F26*I26</f>
        <v>0</v>
      </c>
      <c r="K26" s="23"/>
      <c r="L26" s="23"/>
      <c r="M26" s="23"/>
    </row>
    <row r="27" spans="1:13" ht="15" customHeight="1">
      <c r="A27" s="23"/>
      <c r="B27" s="341"/>
      <c r="C27" s="552" t="s">
        <v>1415</v>
      </c>
      <c r="D27" s="167">
        <v>8721</v>
      </c>
      <c r="E27" s="376">
        <f>Prix!H269</f>
        <v>4</v>
      </c>
      <c r="F27" s="373"/>
      <c r="G27" s="49">
        <f t="shared" si="4"/>
        <v>0</v>
      </c>
      <c r="H27" s="72"/>
      <c r="I27" s="558">
        <f>Prix!F269</f>
        <v>50</v>
      </c>
      <c r="J27" s="23">
        <f t="shared" si="5"/>
        <v>0</v>
      </c>
      <c r="K27" s="23"/>
      <c r="L27" s="23"/>
      <c r="M27" s="23"/>
    </row>
    <row r="28" spans="1:13" ht="15" customHeight="1">
      <c r="A28" s="23"/>
      <c r="B28" s="341"/>
      <c r="C28" s="552" t="s">
        <v>1416</v>
      </c>
      <c r="D28" s="167">
        <v>8722</v>
      </c>
      <c r="E28" s="376">
        <f>Prix!H269</f>
        <v>4</v>
      </c>
      <c r="F28" s="373"/>
      <c r="G28" s="49">
        <f t="shared" si="4"/>
        <v>0</v>
      </c>
      <c r="H28" s="72"/>
      <c r="I28" s="558">
        <f>Prix!F269</f>
        <v>50</v>
      </c>
      <c r="J28" s="23">
        <f t="shared" si="5"/>
        <v>0</v>
      </c>
      <c r="K28" s="23"/>
      <c r="L28" s="23"/>
      <c r="M28" s="23"/>
    </row>
    <row r="29" spans="1:13" ht="15" customHeight="1">
      <c r="A29" s="23"/>
      <c r="B29" s="341"/>
      <c r="C29" s="153" t="s">
        <v>1423</v>
      </c>
      <c r="D29" s="167">
        <v>8723</v>
      </c>
      <c r="E29" s="376">
        <f>Prix!H269</f>
        <v>4</v>
      </c>
      <c r="F29" s="373"/>
      <c r="G29" s="49">
        <f t="shared" si="4"/>
        <v>0</v>
      </c>
      <c r="H29" s="72"/>
      <c r="I29" s="558">
        <f>Prix!F269</f>
        <v>50</v>
      </c>
      <c r="J29" s="23"/>
      <c r="K29" s="23"/>
      <c r="L29" s="23"/>
      <c r="M29" s="23"/>
    </row>
    <row r="30" spans="1:13" ht="15" customHeight="1">
      <c r="A30" s="23"/>
      <c r="B30" s="341"/>
      <c r="C30" s="551" t="s">
        <v>1418</v>
      </c>
      <c r="D30" s="167">
        <v>8724</v>
      </c>
      <c r="E30" s="376">
        <f>Prix!H269</f>
        <v>4</v>
      </c>
      <c r="F30" s="373"/>
      <c r="G30" s="49">
        <f t="shared" si="4"/>
        <v>0</v>
      </c>
      <c r="H30" s="72"/>
      <c r="I30" s="558">
        <f>Prix!F269</f>
        <v>50</v>
      </c>
      <c r="J30" s="23">
        <f t="shared" si="5"/>
        <v>0</v>
      </c>
      <c r="K30" s="23"/>
      <c r="L30" s="23"/>
      <c r="M30" s="23"/>
    </row>
    <row r="31" spans="1:13" ht="15" customHeight="1">
      <c r="A31" s="23"/>
      <c r="B31" s="341"/>
      <c r="C31" s="552" t="s">
        <v>1417</v>
      </c>
      <c r="D31" s="167">
        <v>8735</v>
      </c>
      <c r="E31" s="376">
        <f>Prix!H269</f>
        <v>4</v>
      </c>
      <c r="F31" s="373"/>
      <c r="G31" s="49">
        <f t="shared" si="4"/>
        <v>0</v>
      </c>
      <c r="H31" s="72"/>
      <c r="I31" s="558">
        <f>Prix!F269</f>
        <v>50</v>
      </c>
      <c r="J31" s="23">
        <f t="shared" si="5"/>
        <v>0</v>
      </c>
      <c r="K31" s="23"/>
      <c r="L31" s="23"/>
      <c r="M31" s="23"/>
    </row>
    <row r="32" spans="1:13" ht="15" customHeight="1">
      <c r="A32" s="23"/>
      <c r="B32" s="341"/>
      <c r="C32" s="552" t="s">
        <v>1419</v>
      </c>
      <c r="D32" s="167">
        <v>8780</v>
      </c>
      <c r="E32" s="376">
        <f>Prix!H269</f>
        <v>4</v>
      </c>
      <c r="F32" s="373"/>
      <c r="G32" s="49">
        <f t="shared" si="4"/>
        <v>0</v>
      </c>
      <c r="H32" s="72"/>
      <c r="I32" s="558">
        <f>Prix!F269</f>
        <v>50</v>
      </c>
      <c r="J32" s="23">
        <f t="shared" si="5"/>
        <v>0</v>
      </c>
      <c r="K32" s="23"/>
      <c r="L32" s="23"/>
      <c r="M32" s="23"/>
    </row>
    <row r="33" spans="1:13" ht="15" customHeight="1">
      <c r="A33" s="23"/>
      <c r="B33" s="341"/>
      <c r="C33" s="203" t="s">
        <v>1420</v>
      </c>
      <c r="D33" s="167">
        <v>8781</v>
      </c>
      <c r="E33" s="376">
        <f>Prix!H269</f>
        <v>4</v>
      </c>
      <c r="F33" s="373"/>
      <c r="G33" s="49">
        <f t="shared" si="4"/>
        <v>0</v>
      </c>
      <c r="H33" s="72"/>
      <c r="I33" s="558">
        <f>Prix!F269</f>
        <v>50</v>
      </c>
      <c r="J33" s="23">
        <f t="shared" si="5"/>
        <v>0</v>
      </c>
      <c r="K33" s="23"/>
      <c r="L33" s="23"/>
      <c r="M33" s="23"/>
    </row>
    <row r="34" spans="1:13" ht="7.5" customHeight="1">
      <c r="A34" s="23"/>
      <c r="B34" s="555"/>
      <c r="C34" s="552"/>
      <c r="D34" s="140"/>
      <c r="E34" s="379"/>
      <c r="F34" s="481"/>
      <c r="G34" s="49"/>
      <c r="H34" s="72"/>
      <c r="I34" s="558"/>
      <c r="J34" s="23"/>
      <c r="K34" s="23"/>
      <c r="L34" s="23"/>
      <c r="M34" s="23"/>
    </row>
    <row r="35" spans="1:13" ht="15" customHeight="1">
      <c r="A35" s="23"/>
      <c r="B35" s="554" t="s">
        <v>743</v>
      </c>
      <c r="C35" s="553" t="s">
        <v>756</v>
      </c>
      <c r="D35" s="480" t="s">
        <v>763</v>
      </c>
      <c r="E35" s="376">
        <f>Prix!H186</f>
        <v>12</v>
      </c>
      <c r="F35" s="373"/>
      <c r="G35" s="49">
        <f>F35*E35</f>
        <v>0</v>
      </c>
      <c r="H35" s="72"/>
      <c r="I35" s="558">
        <f>Prix!F186</f>
        <v>250</v>
      </c>
      <c r="J35" s="23">
        <f t="shared" si="2"/>
        <v>0</v>
      </c>
      <c r="K35" s="23"/>
      <c r="L35" s="23"/>
      <c r="M35" s="23"/>
    </row>
    <row r="36" spans="1:13" ht="15" customHeight="1">
      <c r="A36" s="23"/>
      <c r="B36" s="554"/>
      <c r="C36" s="553" t="s">
        <v>757</v>
      </c>
      <c r="D36" s="480" t="s">
        <v>760</v>
      </c>
      <c r="E36" s="376">
        <f>Prix!H186</f>
        <v>12</v>
      </c>
      <c r="F36" s="373"/>
      <c r="G36" s="49">
        <f t="shared" si="3"/>
        <v>0</v>
      </c>
      <c r="H36" s="72"/>
      <c r="I36" s="558">
        <f>Prix!F186</f>
        <v>250</v>
      </c>
      <c r="J36" s="23">
        <f t="shared" si="2"/>
        <v>0</v>
      </c>
      <c r="K36" s="23"/>
      <c r="L36" s="23"/>
      <c r="M36" s="23"/>
    </row>
    <row r="37" spans="1:13" ht="15" customHeight="1">
      <c r="A37" s="23"/>
      <c r="B37" s="557" t="s">
        <v>754</v>
      </c>
      <c r="C37" s="553" t="s">
        <v>758</v>
      </c>
      <c r="D37" s="480" t="s">
        <v>761</v>
      </c>
      <c r="E37" s="376">
        <f>Prix!H186</f>
        <v>12</v>
      </c>
      <c r="F37" s="373"/>
      <c r="G37" s="49">
        <f t="shared" si="3"/>
        <v>0</v>
      </c>
      <c r="H37" s="72"/>
      <c r="I37" s="558">
        <f>Prix!F186</f>
        <v>250</v>
      </c>
      <c r="J37" s="23">
        <f t="shared" si="2"/>
        <v>0</v>
      </c>
      <c r="K37" s="23"/>
      <c r="L37" s="23"/>
      <c r="M37" s="23"/>
    </row>
    <row r="38" spans="1:13" ht="15" customHeight="1">
      <c r="A38" s="23"/>
      <c r="B38" s="557" t="s">
        <v>755</v>
      </c>
      <c r="C38" s="553" t="s">
        <v>759</v>
      </c>
      <c r="D38" s="480" t="s">
        <v>762</v>
      </c>
      <c r="E38" s="376">
        <f>Prix!H187</f>
        <v>12</v>
      </c>
      <c r="F38" s="373"/>
      <c r="G38" s="49">
        <f t="shared" si="3"/>
        <v>0</v>
      </c>
      <c r="H38" s="72"/>
      <c r="I38" s="558">
        <f>Prix!F187</f>
        <v>250</v>
      </c>
      <c r="J38" s="23">
        <f t="shared" si="2"/>
        <v>0</v>
      </c>
      <c r="K38" s="23"/>
      <c r="L38" s="23"/>
      <c r="M38" s="23"/>
    </row>
    <row r="39" spans="1:13" ht="15" customHeight="1">
      <c r="A39" s="23"/>
      <c r="B39" s="285"/>
      <c r="C39" s="74"/>
      <c r="D39" s="66"/>
      <c r="E39" s="145"/>
      <c r="F39" s="374"/>
      <c r="G39" s="49"/>
      <c r="H39" s="72"/>
      <c r="I39" s="558"/>
      <c r="J39" s="23"/>
      <c r="K39" s="23"/>
      <c r="L39" s="23"/>
      <c r="M39" s="23"/>
    </row>
    <row r="40" spans="1:13" ht="15" customHeight="1">
      <c r="A40" s="23"/>
      <c r="B40" s="341" t="s">
        <v>588</v>
      </c>
      <c r="C40" s="552" t="s">
        <v>589</v>
      </c>
      <c r="D40" s="140" t="s">
        <v>592</v>
      </c>
      <c r="E40" s="376">
        <f>Prix!H174</f>
        <v>12</v>
      </c>
      <c r="F40" s="373"/>
      <c r="G40" s="49">
        <f t="shared" si="3"/>
        <v>0</v>
      </c>
      <c r="H40" s="72"/>
      <c r="I40" s="558">
        <f>Prix!F174</f>
        <v>150</v>
      </c>
      <c r="J40" s="23">
        <f>F40*I40</f>
        <v>0</v>
      </c>
      <c r="K40" s="23"/>
      <c r="L40" s="23"/>
      <c r="M40" s="23"/>
    </row>
    <row r="41" spans="1:13" ht="12.75">
      <c r="A41" s="23"/>
      <c r="B41" s="143"/>
      <c r="C41" s="23"/>
      <c r="D41" s="66"/>
      <c r="E41" s="49"/>
      <c r="F41" s="23"/>
      <c r="G41" s="49"/>
      <c r="H41" s="23"/>
      <c r="I41" s="23"/>
      <c r="J41" s="23"/>
      <c r="K41" s="23"/>
      <c r="L41" s="23"/>
      <c r="M41" s="23"/>
    </row>
    <row r="42" spans="1:13" ht="12.75">
      <c r="A42" s="23"/>
      <c r="B42" s="23"/>
      <c r="C42" s="23"/>
      <c r="D42" s="66"/>
      <c r="E42" s="23"/>
      <c r="F42" s="71"/>
      <c r="G42" s="49"/>
      <c r="H42" s="23"/>
      <c r="I42" s="116" t="s">
        <v>261</v>
      </c>
      <c r="J42" s="23">
        <f>SUM(J6:J40)</f>
        <v>0</v>
      </c>
      <c r="K42" s="23"/>
      <c r="L42" s="23"/>
      <c r="M42" s="23"/>
    </row>
    <row r="43" spans="1:13" ht="12.75">
      <c r="A43" s="23"/>
      <c r="B43" s="23"/>
      <c r="C43" s="23"/>
      <c r="D43" s="66"/>
      <c r="E43" s="116" t="s">
        <v>262</v>
      </c>
      <c r="F43" s="334">
        <f>SUM(F6:F40)</f>
        <v>0</v>
      </c>
      <c r="G43" s="49"/>
      <c r="H43" s="23"/>
      <c r="I43" s="23"/>
      <c r="J43" s="23"/>
      <c r="K43" s="23"/>
      <c r="L43" s="23"/>
      <c r="M43" s="23"/>
    </row>
    <row r="44" spans="1:13" ht="12.75">
      <c r="A44" s="23"/>
      <c r="B44" s="23"/>
      <c r="C44" s="23"/>
      <c r="D44" s="66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5">
      <c r="A45" s="23"/>
      <c r="B45" s="23"/>
      <c r="C45" s="23"/>
      <c r="D45" s="66"/>
      <c r="E45" s="49"/>
      <c r="F45" s="126" t="s">
        <v>263</v>
      </c>
      <c r="G45" s="148">
        <f>SUM(G6:G40)</f>
        <v>0</v>
      </c>
      <c r="H45" s="23"/>
      <c r="I45" s="23"/>
      <c r="J45" s="23"/>
      <c r="K45" s="23"/>
      <c r="L45" s="23"/>
      <c r="M45" s="23"/>
    </row>
    <row r="46" spans="1:13" ht="12.75">
      <c r="A46" s="23"/>
      <c r="B46" s="23"/>
      <c r="C46" s="23"/>
      <c r="D46" s="66"/>
      <c r="E46" s="23"/>
      <c r="F46" s="23"/>
      <c r="G46" s="116"/>
      <c r="H46" s="23"/>
      <c r="I46" s="23"/>
      <c r="J46" s="23"/>
      <c r="K46" s="23"/>
      <c r="L46" s="23"/>
      <c r="M46" s="23"/>
    </row>
    <row r="47" spans="1:13" ht="12.75">
      <c r="A47" s="23"/>
      <c r="B47" s="23"/>
      <c r="C47" s="23"/>
      <c r="D47" s="66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>
      <c r="A48" s="23"/>
      <c r="B48" s="23"/>
      <c r="C48" s="23"/>
      <c r="D48" s="66"/>
      <c r="E48" s="23"/>
      <c r="F48" s="23"/>
      <c r="G48" s="49"/>
      <c r="H48" s="23"/>
      <c r="I48" s="23"/>
      <c r="J48" s="23"/>
      <c r="K48" s="23"/>
      <c r="L48" s="23"/>
      <c r="M48" s="23"/>
    </row>
    <row r="49" spans="5:7" ht="15">
      <c r="E49"/>
      <c r="F49"/>
      <c r="G49" s="48"/>
    </row>
  </sheetData>
  <sheetProtection password="C4FD" sheet="1"/>
  <printOptions/>
  <pageMargins left="0.7086614173228347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6"/>
  <sheetViews>
    <sheetView workbookViewId="0" topLeftCell="A1">
      <selection activeCell="H39" sqref="H39"/>
    </sheetView>
  </sheetViews>
  <sheetFormatPr defaultColWidth="11.421875" defaultRowHeight="12.75"/>
  <cols>
    <col min="1" max="1" width="4.00390625" style="0" customWidth="1"/>
    <col min="2" max="2" width="16.421875" style="0" customWidth="1"/>
    <col min="3" max="3" width="7.140625" style="0" customWidth="1"/>
    <col min="4" max="7" width="7.7109375" style="0" customWidth="1"/>
    <col min="8" max="8" width="6.421875" style="0" customWidth="1"/>
    <col min="9" max="9" width="10.00390625" style="0" customWidth="1"/>
    <col min="10" max="10" width="17.140625" style="0" customWidth="1"/>
    <col min="11" max="11" width="7.8515625" style="0" customWidth="1"/>
    <col min="12" max="13" width="7.7109375" style="0" customWidth="1"/>
    <col min="14" max="16" width="7.7109375" style="198" customWidth="1"/>
  </cols>
  <sheetData>
    <row r="1" spans="1:16" s="15" customFormat="1" ht="21.75" customHeight="1">
      <c r="A1" s="22"/>
      <c r="B1" s="55" t="s">
        <v>26</v>
      </c>
      <c r="C1" s="55"/>
      <c r="D1" s="22"/>
      <c r="E1" s="22"/>
      <c r="F1" s="22"/>
      <c r="G1" s="58"/>
      <c r="H1" s="58"/>
      <c r="I1" s="22"/>
      <c r="J1" s="57" t="s">
        <v>452</v>
      </c>
      <c r="K1" s="57"/>
      <c r="L1" s="285" t="s">
        <v>453</v>
      </c>
      <c r="N1" s="242">
        <f>'Poste et ristourne'!O21</f>
        <v>2024</v>
      </c>
      <c r="P1" s="66"/>
    </row>
    <row r="2" spans="1:16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7"/>
      <c r="O2" s="247"/>
      <c r="P2" s="247"/>
    </row>
    <row r="3" spans="1:15" ht="15.75">
      <c r="A3" s="23"/>
      <c r="B3" s="59" t="s">
        <v>45</v>
      </c>
      <c r="C3" s="242" t="s">
        <v>150</v>
      </c>
      <c r="D3" s="24" t="s">
        <v>99</v>
      </c>
      <c r="E3" s="82" t="s">
        <v>440</v>
      </c>
      <c r="F3" s="82" t="s">
        <v>100</v>
      </c>
      <c r="G3" s="82" t="s">
        <v>358</v>
      </c>
      <c r="H3" s="74"/>
      <c r="I3" s="47"/>
      <c r="J3" s="59" t="s">
        <v>45</v>
      </c>
      <c r="K3" s="242" t="s">
        <v>150</v>
      </c>
      <c r="L3" s="24" t="s">
        <v>99</v>
      </c>
      <c r="M3" s="82" t="s">
        <v>440</v>
      </c>
      <c r="N3" s="82" t="s">
        <v>100</v>
      </c>
      <c r="O3" s="82" t="s">
        <v>358</v>
      </c>
    </row>
    <row r="4" spans="1:15" ht="15">
      <c r="A4" s="23"/>
      <c r="B4" s="70">
        <f>(Prix!H8)</f>
        <v>4.5</v>
      </c>
      <c r="C4" s="382"/>
      <c r="D4" s="47"/>
      <c r="E4" s="47"/>
      <c r="F4" s="47"/>
      <c r="G4" s="47"/>
      <c r="H4" s="47"/>
      <c r="I4" s="47"/>
      <c r="J4" s="70">
        <f>(Prix!H139)</f>
        <v>4.5</v>
      </c>
      <c r="K4" s="382"/>
      <c r="L4" s="23"/>
      <c r="M4" s="23"/>
      <c r="N4" s="23"/>
      <c r="O4" s="23"/>
    </row>
    <row r="5" spans="1:15" ht="15" customHeight="1">
      <c r="A5" s="23"/>
      <c r="B5" s="274" t="s">
        <v>539</v>
      </c>
      <c r="C5" s="194" t="s">
        <v>597</v>
      </c>
      <c r="D5" s="176"/>
      <c r="E5" s="64" t="s">
        <v>124</v>
      </c>
      <c r="F5" s="275" t="s">
        <v>124</v>
      </c>
      <c r="G5" s="65" t="s">
        <v>124</v>
      </c>
      <c r="H5" s="43"/>
      <c r="I5" s="66"/>
      <c r="J5" s="274" t="s">
        <v>620</v>
      </c>
      <c r="K5" s="194" t="s">
        <v>604</v>
      </c>
      <c r="L5" s="176"/>
      <c r="M5" s="275" t="s">
        <v>124</v>
      </c>
      <c r="N5" s="275" t="s">
        <v>124</v>
      </c>
      <c r="O5" s="65" t="s">
        <v>124</v>
      </c>
    </row>
    <row r="6" spans="1:15" ht="15" customHeight="1">
      <c r="A6" s="23"/>
      <c r="B6" s="274" t="s">
        <v>540</v>
      </c>
      <c r="C6" s="194" t="s">
        <v>598</v>
      </c>
      <c r="D6" s="176"/>
      <c r="E6" s="66" t="s">
        <v>124</v>
      </c>
      <c r="F6" s="82" t="s">
        <v>124</v>
      </c>
      <c r="G6" s="67" t="s">
        <v>124</v>
      </c>
      <c r="H6" s="43"/>
      <c r="I6" s="66"/>
      <c r="J6" s="274" t="s">
        <v>621</v>
      </c>
      <c r="K6" s="194" t="s">
        <v>605</v>
      </c>
      <c r="L6" s="176"/>
      <c r="M6" s="82" t="s">
        <v>124</v>
      </c>
      <c r="N6" s="82" t="s">
        <v>124</v>
      </c>
      <c r="O6" s="67" t="s">
        <v>124</v>
      </c>
    </row>
    <row r="7" spans="1:15" ht="15" customHeight="1">
      <c r="A7" s="23"/>
      <c r="B7" s="63" t="s">
        <v>146</v>
      </c>
      <c r="C7" s="130"/>
      <c r="D7" s="66" t="s">
        <v>124</v>
      </c>
      <c r="E7" s="66" t="s">
        <v>124</v>
      </c>
      <c r="F7" s="82" t="s">
        <v>124</v>
      </c>
      <c r="G7" s="67" t="s">
        <v>124</v>
      </c>
      <c r="H7" s="43"/>
      <c r="I7" s="66"/>
      <c r="J7" s="274" t="s">
        <v>558</v>
      </c>
      <c r="K7" s="194" t="s">
        <v>607</v>
      </c>
      <c r="L7" s="176"/>
      <c r="M7" s="82" t="s">
        <v>124</v>
      </c>
      <c r="N7" s="82" t="s">
        <v>124</v>
      </c>
      <c r="O7" s="67" t="s">
        <v>124</v>
      </c>
    </row>
    <row r="8" spans="1:15" ht="15" customHeight="1">
      <c r="A8" s="23"/>
      <c r="B8" s="274" t="s">
        <v>728</v>
      </c>
      <c r="C8" s="194" t="s">
        <v>729</v>
      </c>
      <c r="D8" s="176"/>
      <c r="E8" s="66" t="s">
        <v>124</v>
      </c>
      <c r="F8" s="82" t="s">
        <v>124</v>
      </c>
      <c r="G8" s="67" t="s">
        <v>124</v>
      </c>
      <c r="H8" s="43"/>
      <c r="I8" s="66"/>
      <c r="J8" s="274" t="s">
        <v>622</v>
      </c>
      <c r="K8" s="194" t="s">
        <v>606</v>
      </c>
      <c r="L8" s="176"/>
      <c r="M8" s="82" t="s">
        <v>124</v>
      </c>
      <c r="N8" s="82" t="s">
        <v>124</v>
      </c>
      <c r="O8" s="67" t="s">
        <v>124</v>
      </c>
    </row>
    <row r="9" spans="1:15" ht="15" customHeight="1">
      <c r="A9" s="23"/>
      <c r="B9" s="63" t="s">
        <v>119</v>
      </c>
      <c r="C9" s="194" t="s">
        <v>599</v>
      </c>
      <c r="D9" s="176"/>
      <c r="E9" s="176"/>
      <c r="F9" s="81"/>
      <c r="G9" s="81"/>
      <c r="H9" s="362"/>
      <c r="I9" s="66"/>
      <c r="J9" s="274" t="s">
        <v>559</v>
      </c>
      <c r="K9" s="194" t="s">
        <v>608</v>
      </c>
      <c r="L9" s="176"/>
      <c r="M9" s="276" t="s">
        <v>124</v>
      </c>
      <c r="N9" s="277" t="s">
        <v>124</v>
      </c>
      <c r="O9" s="67" t="s">
        <v>124</v>
      </c>
    </row>
    <row r="10" spans="1:15" ht="15" customHeight="1">
      <c r="A10" s="23"/>
      <c r="B10" s="63" t="s">
        <v>120</v>
      </c>
      <c r="C10" s="194" t="s">
        <v>600</v>
      </c>
      <c r="D10" s="176"/>
      <c r="E10" s="176"/>
      <c r="F10" s="81"/>
      <c r="G10" s="81"/>
      <c r="H10" s="362"/>
      <c r="I10" s="66"/>
      <c r="J10" s="274" t="s">
        <v>623</v>
      </c>
      <c r="K10" s="194" t="s">
        <v>609</v>
      </c>
      <c r="L10" s="176"/>
      <c r="M10" s="82" t="s">
        <v>124</v>
      </c>
      <c r="N10" s="82" t="s">
        <v>124</v>
      </c>
      <c r="O10" s="67" t="s">
        <v>124</v>
      </c>
    </row>
    <row r="11" spans="1:15" ht="15" customHeight="1">
      <c r="A11" s="23"/>
      <c r="B11" s="63" t="s">
        <v>121</v>
      </c>
      <c r="C11" s="194" t="s">
        <v>601</v>
      </c>
      <c r="D11" s="176"/>
      <c r="E11" s="176"/>
      <c r="F11" s="81"/>
      <c r="G11" s="81"/>
      <c r="H11" s="362"/>
      <c r="I11" s="66"/>
      <c r="J11" s="274" t="s">
        <v>556</v>
      </c>
      <c r="K11" s="194" t="s">
        <v>610</v>
      </c>
      <c r="L11" s="176"/>
      <c r="M11" s="82" t="s">
        <v>124</v>
      </c>
      <c r="N11" s="82" t="s">
        <v>124</v>
      </c>
      <c r="O11" s="67" t="s">
        <v>124</v>
      </c>
    </row>
    <row r="12" spans="1:15" ht="15" customHeight="1">
      <c r="A12" s="23"/>
      <c r="B12" s="63" t="s">
        <v>123</v>
      </c>
      <c r="C12" s="194" t="s">
        <v>602</v>
      </c>
      <c r="D12" s="176"/>
      <c r="E12" s="176"/>
      <c r="F12" s="81"/>
      <c r="G12" s="81"/>
      <c r="H12" s="362"/>
      <c r="I12" s="66"/>
      <c r="J12" s="274" t="s">
        <v>624</v>
      </c>
      <c r="K12" s="194" t="s">
        <v>611</v>
      </c>
      <c r="L12" s="176"/>
      <c r="M12" s="276" t="s">
        <v>124</v>
      </c>
      <c r="N12" s="277" t="s">
        <v>124</v>
      </c>
      <c r="O12" s="67" t="s">
        <v>124</v>
      </c>
    </row>
    <row r="13" spans="1:15" ht="15" customHeight="1">
      <c r="A13" s="23"/>
      <c r="B13" s="274" t="s">
        <v>441</v>
      </c>
      <c r="C13" s="194" t="s">
        <v>603</v>
      </c>
      <c r="D13" s="176"/>
      <c r="E13" s="176"/>
      <c r="F13" s="81"/>
      <c r="G13" s="81"/>
      <c r="H13" s="362"/>
      <c r="I13" s="66"/>
      <c r="J13" s="274" t="s">
        <v>625</v>
      </c>
      <c r="K13" s="194" t="s">
        <v>612</v>
      </c>
      <c r="L13" s="176"/>
      <c r="M13" s="82" t="s">
        <v>124</v>
      </c>
      <c r="N13" s="82" t="s">
        <v>124</v>
      </c>
      <c r="O13" s="67" t="s">
        <v>124</v>
      </c>
    </row>
    <row r="14" spans="1:15" ht="15" customHeight="1">
      <c r="A14" s="23"/>
      <c r="B14" s="23"/>
      <c r="C14" s="212" t="s">
        <v>451</v>
      </c>
      <c r="D14" s="71">
        <f>SUM(D5:D13)</f>
        <v>0</v>
      </c>
      <c r="E14" s="71">
        <f>SUM(E9:E13)</f>
        <v>0</v>
      </c>
      <c r="F14" s="71">
        <f>SUM(F9:F13)</f>
        <v>0</v>
      </c>
      <c r="G14" s="71">
        <f>SUM(G9:G13)</f>
        <v>0</v>
      </c>
      <c r="H14" s="294">
        <f>SUM(D14:G14)</f>
        <v>0</v>
      </c>
      <c r="I14" s="66"/>
      <c r="J14" s="274" t="s">
        <v>217</v>
      </c>
      <c r="K14" s="194" t="s">
        <v>613</v>
      </c>
      <c r="L14" s="176"/>
      <c r="M14" s="82" t="s">
        <v>124</v>
      </c>
      <c r="N14" s="82" t="s">
        <v>124</v>
      </c>
      <c r="O14" s="67" t="s">
        <v>124</v>
      </c>
    </row>
    <row r="15" spans="1:15" ht="15" customHeight="1">
      <c r="A15" s="23"/>
      <c r="B15" s="291">
        <f>Prix!F8</f>
        <v>50</v>
      </c>
      <c r="C15" s="291"/>
      <c r="D15" s="288" t="s">
        <v>455</v>
      </c>
      <c r="E15" s="292">
        <f>SUM(D14:G14)*B15</f>
        <v>0</v>
      </c>
      <c r="F15" s="287" t="s">
        <v>520</v>
      </c>
      <c r="G15" s="71"/>
      <c r="H15" s="71"/>
      <c r="I15" s="66"/>
      <c r="J15" s="274" t="s">
        <v>222</v>
      </c>
      <c r="K15" s="194" t="s">
        <v>614</v>
      </c>
      <c r="L15" s="176"/>
      <c r="M15" s="82" t="s">
        <v>124</v>
      </c>
      <c r="N15" s="82" t="s">
        <v>124</v>
      </c>
      <c r="O15" s="67" t="s">
        <v>124</v>
      </c>
    </row>
    <row r="16" spans="1:15" ht="15" customHeight="1">
      <c r="A16" s="23"/>
      <c r="B16" s="23"/>
      <c r="C16" s="23"/>
      <c r="D16" s="212" t="s">
        <v>456</v>
      </c>
      <c r="E16" s="684">
        <f>SUM(D14:G14)*B4</f>
        <v>0</v>
      </c>
      <c r="F16" s="684"/>
      <c r="G16" s="23"/>
      <c r="H16" s="23"/>
      <c r="I16" s="66"/>
      <c r="J16" s="274" t="s">
        <v>626</v>
      </c>
      <c r="K16" s="194" t="s">
        <v>615</v>
      </c>
      <c r="L16" s="176"/>
      <c r="M16" s="81"/>
      <c r="N16" s="82" t="s">
        <v>124</v>
      </c>
      <c r="O16" s="67" t="s">
        <v>124</v>
      </c>
    </row>
    <row r="17" spans="1:15" ht="15" customHeight="1">
      <c r="A17" s="23"/>
      <c r="B17" s="23"/>
      <c r="C17" s="23"/>
      <c r="D17" s="72"/>
      <c r="E17" s="73"/>
      <c r="F17" s="73"/>
      <c r="G17" s="23"/>
      <c r="H17" s="23"/>
      <c r="I17" s="66"/>
      <c r="J17" s="274" t="s">
        <v>383</v>
      </c>
      <c r="K17" s="194" t="s">
        <v>616</v>
      </c>
      <c r="L17" s="176"/>
      <c r="M17" s="81"/>
      <c r="N17" s="81"/>
      <c r="O17" s="67" t="s">
        <v>124</v>
      </c>
    </row>
    <row r="18" spans="1:15" ht="15" customHeight="1">
      <c r="A18" s="23"/>
      <c r="B18" s="321" t="s">
        <v>503</v>
      </c>
      <c r="C18" s="23"/>
      <c r="D18" s="72"/>
      <c r="E18" s="73"/>
      <c r="F18" s="73"/>
      <c r="G18" s="23"/>
      <c r="H18" s="23"/>
      <c r="I18" s="66"/>
      <c r="J18" s="274" t="s">
        <v>153</v>
      </c>
      <c r="K18" s="194" t="s">
        <v>617</v>
      </c>
      <c r="L18" s="176"/>
      <c r="M18" s="81"/>
      <c r="N18" s="81"/>
      <c r="O18" s="81"/>
    </row>
    <row r="19" spans="1:15" ht="15" customHeight="1">
      <c r="A19" s="23"/>
      <c r="B19" s="322" t="s">
        <v>504</v>
      </c>
      <c r="C19" s="23"/>
      <c r="D19" s="23"/>
      <c r="E19" s="23"/>
      <c r="F19" s="23"/>
      <c r="G19" s="23"/>
      <c r="H19" s="74"/>
      <c r="I19" s="66"/>
      <c r="J19" s="274" t="s">
        <v>154</v>
      </c>
      <c r="K19" s="194" t="s">
        <v>618</v>
      </c>
      <c r="L19" s="176"/>
      <c r="M19" s="81"/>
      <c r="N19" s="81"/>
      <c r="O19" s="81"/>
    </row>
    <row r="20" spans="1:15" ht="15" customHeight="1">
      <c r="A20" s="23"/>
      <c r="B20" s="23"/>
      <c r="C20" s="23"/>
      <c r="D20" s="23"/>
      <c r="E20" s="23"/>
      <c r="F20" s="23"/>
      <c r="G20" s="23"/>
      <c r="H20" s="23"/>
      <c r="I20" s="66"/>
      <c r="J20" s="274" t="s">
        <v>627</v>
      </c>
      <c r="K20" s="194" t="s">
        <v>619</v>
      </c>
      <c r="L20" s="176"/>
      <c r="M20" s="81"/>
      <c r="N20" s="81"/>
      <c r="O20" s="81"/>
    </row>
    <row r="21" spans="1:16" ht="15" customHeight="1">
      <c r="A21" s="23"/>
      <c r="B21" s="23"/>
      <c r="C21" s="23"/>
      <c r="D21" s="23"/>
      <c r="E21" s="23"/>
      <c r="F21" s="23"/>
      <c r="G21" s="23"/>
      <c r="H21" s="43"/>
      <c r="I21" s="66"/>
      <c r="J21" s="212" t="s">
        <v>451</v>
      </c>
      <c r="K21" s="212"/>
      <c r="L21" s="71">
        <f>SUM(L5:L20)</f>
        <v>0</v>
      </c>
      <c r="M21" s="71">
        <f>SUM(M16:M20)</f>
        <v>0</v>
      </c>
      <c r="N21" s="71">
        <f>SUM(N17:N20)</f>
        <v>0</v>
      </c>
      <c r="O21" s="71">
        <f>SUM(O17:O20)</f>
        <v>0</v>
      </c>
      <c r="P21" s="294"/>
    </row>
    <row r="22" spans="1:15" ht="15" customHeight="1">
      <c r="A22" s="23"/>
      <c r="B22" s="59" t="s">
        <v>44</v>
      </c>
      <c r="C22" s="242" t="s">
        <v>150</v>
      </c>
      <c r="D22" s="24" t="s">
        <v>99</v>
      </c>
      <c r="E22" s="82" t="s">
        <v>440</v>
      </c>
      <c r="F22" s="24" t="s">
        <v>100</v>
      </c>
      <c r="G22" s="82" t="s">
        <v>358</v>
      </c>
      <c r="H22" s="43"/>
      <c r="I22" s="66"/>
      <c r="J22" s="291">
        <f>Prix!F139</f>
        <v>50</v>
      </c>
      <c r="K22" s="291"/>
      <c r="L22" s="288" t="s">
        <v>455</v>
      </c>
      <c r="M22" s="292">
        <f>SUM(L21:O21)*J22</f>
        <v>0</v>
      </c>
      <c r="N22" s="287" t="s">
        <v>520</v>
      </c>
      <c r="O22" s="71"/>
    </row>
    <row r="23" spans="1:15" ht="15" customHeight="1">
      <c r="A23" s="23"/>
      <c r="B23" s="70">
        <f>(Prix!H7)</f>
        <v>15</v>
      </c>
      <c r="C23" s="382"/>
      <c r="D23" s="47"/>
      <c r="E23" s="47"/>
      <c r="F23" s="24"/>
      <c r="G23" s="24"/>
      <c r="H23" s="43"/>
      <c r="I23" s="66"/>
      <c r="J23" s="47"/>
      <c r="K23" s="47"/>
      <c r="L23" s="212" t="s">
        <v>456</v>
      </c>
      <c r="M23" s="281">
        <f>SUM(L21:O21)*J4</f>
        <v>0</v>
      </c>
      <c r="N23" s="281"/>
      <c r="O23" s="23"/>
    </row>
    <row r="24" spans="1:15" ht="15" customHeight="1">
      <c r="A24" s="23"/>
      <c r="B24" s="63" t="s">
        <v>117</v>
      </c>
      <c r="C24" s="194" t="s">
        <v>597</v>
      </c>
      <c r="D24" s="81"/>
      <c r="E24" s="286" t="s">
        <v>124</v>
      </c>
      <c r="F24" s="199" t="s">
        <v>124</v>
      </c>
      <c r="G24" s="65" t="s">
        <v>124</v>
      </c>
      <c r="H24" s="43"/>
      <c r="I24" s="66"/>
      <c r="J24" s="23"/>
      <c r="K24" s="23"/>
      <c r="L24" s="23"/>
      <c r="M24" s="23"/>
      <c r="N24" s="247"/>
      <c r="O24" s="247"/>
    </row>
    <row r="25" spans="1:15" ht="15" customHeight="1">
      <c r="A25" s="23"/>
      <c r="B25" s="63" t="s">
        <v>118</v>
      </c>
      <c r="C25" s="194" t="s">
        <v>598</v>
      </c>
      <c r="D25" s="81"/>
      <c r="E25" s="82" t="s">
        <v>124</v>
      </c>
      <c r="F25" s="66" t="s">
        <v>124</v>
      </c>
      <c r="G25" s="67" t="s">
        <v>124</v>
      </c>
      <c r="H25" s="43"/>
      <c r="I25" s="66"/>
      <c r="J25" s="383" t="s">
        <v>628</v>
      </c>
      <c r="K25" s="155"/>
      <c r="L25" s="285" t="s">
        <v>629</v>
      </c>
      <c r="M25" s="23"/>
      <c r="N25" s="247"/>
      <c r="O25" s="247"/>
    </row>
    <row r="26" spans="1:15" ht="15" customHeight="1">
      <c r="A26" s="23"/>
      <c r="B26" s="63" t="s">
        <v>146</v>
      </c>
      <c r="C26" s="130"/>
      <c r="D26" s="66" t="s">
        <v>124</v>
      </c>
      <c r="E26" s="82" t="s">
        <v>124</v>
      </c>
      <c r="F26" s="66" t="s">
        <v>124</v>
      </c>
      <c r="G26" s="67" t="s">
        <v>124</v>
      </c>
      <c r="H26" s="43"/>
      <c r="I26" s="66"/>
      <c r="J26" s="383" t="s">
        <v>630</v>
      </c>
      <c r="K26" s="383"/>
      <c r="L26" s="23"/>
      <c r="M26" s="23"/>
      <c r="N26" s="247"/>
      <c r="O26" s="247"/>
    </row>
    <row r="27" spans="1:16" ht="15" customHeight="1">
      <c r="A27" s="23"/>
      <c r="B27" s="274" t="s">
        <v>728</v>
      </c>
      <c r="C27" s="194" t="s">
        <v>729</v>
      </c>
      <c r="D27" s="176"/>
      <c r="E27" s="82" t="s">
        <v>124</v>
      </c>
      <c r="F27" s="66" t="s">
        <v>124</v>
      </c>
      <c r="G27" s="67" t="s">
        <v>124</v>
      </c>
      <c r="H27" s="43"/>
      <c r="I27" s="66"/>
      <c r="J27" s="313" t="s">
        <v>631</v>
      </c>
      <c r="K27" s="383" t="s">
        <v>632</v>
      </c>
      <c r="L27" s="324"/>
      <c r="M27" s="384"/>
      <c r="N27" s="385"/>
      <c r="O27" s="362"/>
      <c r="P27" s="298"/>
    </row>
    <row r="28" spans="1:16" ht="15" customHeight="1">
      <c r="A28" s="23"/>
      <c r="B28" s="63" t="s">
        <v>119</v>
      </c>
      <c r="C28" s="194" t="s">
        <v>599</v>
      </c>
      <c r="D28" s="81"/>
      <c r="E28" s="81"/>
      <c r="F28" s="81"/>
      <c r="G28" s="176"/>
      <c r="H28" s="43"/>
      <c r="I28" s="66"/>
      <c r="J28" s="386"/>
      <c r="K28" s="387" t="s">
        <v>633</v>
      </c>
      <c r="L28" s="324"/>
      <c r="M28" s="384"/>
      <c r="N28" s="385"/>
      <c r="O28" s="362"/>
      <c r="P28" s="298"/>
    </row>
    <row r="29" spans="1:16" ht="15" customHeight="1">
      <c r="A29" s="23"/>
      <c r="B29" s="63" t="s">
        <v>120</v>
      </c>
      <c r="C29" s="194" t="s">
        <v>600</v>
      </c>
      <c r="D29" s="81"/>
      <c r="E29" s="81"/>
      <c r="F29" s="81"/>
      <c r="G29" s="176"/>
      <c r="H29" s="43"/>
      <c r="I29" s="66"/>
      <c r="J29" s="387"/>
      <c r="K29" s="387" t="s">
        <v>634</v>
      </c>
      <c r="L29" s="324"/>
      <c r="M29" s="384"/>
      <c r="N29" s="385"/>
      <c r="O29" s="362"/>
      <c r="P29" s="298"/>
    </row>
    <row r="30" spans="1:16" ht="15" customHeight="1">
      <c r="A30" s="23"/>
      <c r="B30" s="63" t="s">
        <v>121</v>
      </c>
      <c r="C30" s="194" t="s">
        <v>601</v>
      </c>
      <c r="D30" s="81"/>
      <c r="E30" s="81"/>
      <c r="F30" s="81"/>
      <c r="G30" s="176"/>
      <c r="H30" s="43"/>
      <c r="I30" s="66"/>
      <c r="J30" s="155"/>
      <c r="K30" s="387" t="s">
        <v>727</v>
      </c>
      <c r="L30" s="301"/>
      <c r="M30" s="301"/>
      <c r="N30" s="324"/>
      <c r="O30" s="388"/>
      <c r="P30" s="299"/>
    </row>
    <row r="31" spans="1:16" ht="15" customHeight="1">
      <c r="A31" s="23"/>
      <c r="B31" s="63" t="s">
        <v>123</v>
      </c>
      <c r="C31" s="194" t="s">
        <v>602</v>
      </c>
      <c r="D31" s="81"/>
      <c r="E31" s="81"/>
      <c r="F31" s="81"/>
      <c r="G31" s="81"/>
      <c r="H31" s="43"/>
      <c r="I31" s="66"/>
      <c r="J31" s="155"/>
      <c r="K31" s="387" t="s">
        <v>635</v>
      </c>
      <c r="L31" s="301"/>
      <c r="M31" s="305"/>
      <c r="N31" s="389"/>
      <c r="O31" s="324"/>
      <c r="P31" s="300"/>
    </row>
    <row r="32" spans="1:16" ht="15" customHeight="1">
      <c r="A32" s="23"/>
      <c r="B32" s="63" t="s">
        <v>122</v>
      </c>
      <c r="C32" s="194" t="s">
        <v>603</v>
      </c>
      <c r="D32" s="81"/>
      <c r="E32" s="81"/>
      <c r="F32" s="81"/>
      <c r="G32" s="81"/>
      <c r="H32" s="43"/>
      <c r="I32" s="66"/>
      <c r="J32" s="301"/>
      <c r="K32" s="301"/>
      <c r="L32" s="301"/>
      <c r="M32" s="301"/>
      <c r="N32" s="388"/>
      <c r="O32" s="305"/>
      <c r="P32" s="300"/>
    </row>
    <row r="33" spans="1:15" ht="15" customHeight="1">
      <c r="A33" s="23"/>
      <c r="B33" s="23"/>
      <c r="C33" s="116" t="s">
        <v>454</v>
      </c>
      <c r="D33" s="71">
        <f>SUM(D24:D32)</f>
        <v>0</v>
      </c>
      <c r="E33" s="71">
        <f>SUM(E28:E32)</f>
        <v>0</v>
      </c>
      <c r="F33" s="71">
        <f>SUM(F28:F32)</f>
        <v>0</v>
      </c>
      <c r="G33" s="71">
        <f>SUM(G28:G32)</f>
        <v>0</v>
      </c>
      <c r="H33" s="294">
        <f>SUM(D33:G33)</f>
        <v>0</v>
      </c>
      <c r="I33" s="66"/>
      <c r="J33" s="23"/>
      <c r="K33" s="23"/>
      <c r="L33" s="23"/>
      <c r="M33" s="212" t="s">
        <v>459</v>
      </c>
      <c r="N33" s="334">
        <f>H14+H33+P21</f>
        <v>0</v>
      </c>
      <c r="O33" s="247"/>
    </row>
    <row r="34" spans="1:15" ht="15" customHeight="1">
      <c r="A34" s="23"/>
      <c r="B34" s="290">
        <f>Prix!F7</f>
        <v>200</v>
      </c>
      <c r="C34" s="290"/>
      <c r="D34" s="288" t="s">
        <v>455</v>
      </c>
      <c r="E34" s="292">
        <f>SUM(D33:G33)*B34</f>
        <v>0</v>
      </c>
      <c r="F34" s="287" t="s">
        <v>520</v>
      </c>
      <c r="G34" s="71"/>
      <c r="H34" s="293"/>
      <c r="I34" s="66"/>
      <c r="J34" s="23"/>
      <c r="K34" s="23"/>
      <c r="L34" s="23"/>
      <c r="M34" s="212" t="s">
        <v>461</v>
      </c>
      <c r="N34" s="390">
        <f>E15+M22+E34+N31</f>
        <v>0</v>
      </c>
      <c r="O34" s="218" t="s">
        <v>520</v>
      </c>
    </row>
    <row r="35" spans="1:15" ht="15" customHeight="1">
      <c r="A35" s="23"/>
      <c r="B35" s="289"/>
      <c r="C35" s="289"/>
      <c r="D35" s="212" t="s">
        <v>456</v>
      </c>
      <c r="E35" s="683">
        <f>SUM(D33:G33)*B23</f>
        <v>0</v>
      </c>
      <c r="F35" s="683"/>
      <c r="G35" s="247"/>
      <c r="H35" s="362"/>
      <c r="I35" s="66"/>
      <c r="J35" s="23"/>
      <c r="K35" s="23"/>
      <c r="L35" s="23"/>
      <c r="M35" s="212" t="s">
        <v>460</v>
      </c>
      <c r="N35" s="684">
        <f>E16+M23+E35</f>
        <v>0</v>
      </c>
      <c r="O35" s="684"/>
    </row>
    <row r="36" spans="8:9" ht="12.75">
      <c r="H36" s="294">
        <f>SUM(L21:O21)</f>
        <v>0</v>
      </c>
      <c r="I36" s="66"/>
    </row>
  </sheetData>
  <sheetProtection password="C4FD" sheet="1"/>
  <mergeCells count="3">
    <mergeCell ref="E35:F35"/>
    <mergeCell ref="E16:F16"/>
    <mergeCell ref="N35:O35"/>
  </mergeCells>
  <printOptions/>
  <pageMargins left="0.3937007874015748" right="0.3937007874015748" top="0.3937007874015748" bottom="0.3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5050"/>
  </sheetPr>
  <dimension ref="A1:U67"/>
  <sheetViews>
    <sheetView zoomScale="90" zoomScaleNormal="90" workbookViewId="0" topLeftCell="A7">
      <selection activeCell="M34" sqref="M3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0.00390625" style="3" customWidth="1"/>
    <col min="4" max="4" width="23.57421875" style="3" customWidth="1"/>
    <col min="5" max="5" width="15.7109375" style="3" customWidth="1"/>
    <col min="6" max="6" width="11.421875" style="8" customWidth="1"/>
    <col min="7" max="7" width="5.140625" style="8" customWidth="1"/>
    <col min="8" max="8" width="14.28125" style="40" customWidth="1"/>
    <col min="9" max="9" width="2.8515625" style="40" customWidth="1"/>
    <col min="10" max="10" width="14.28125" style="5" customWidth="1"/>
    <col min="11" max="11" width="16.421875" style="8" customWidth="1"/>
    <col min="12" max="12" width="11.421875" style="3" customWidth="1"/>
    <col min="13" max="13" width="8.140625" style="0" customWidth="1"/>
    <col min="14" max="14" width="4.28125" style="0" customWidth="1"/>
    <col min="16" max="16" width="11.421875" style="10" customWidth="1"/>
    <col min="17" max="17" width="11.421875" style="17" customWidth="1"/>
    <col min="20" max="20" width="11.421875" style="19" customWidth="1"/>
  </cols>
  <sheetData>
    <row r="1" spans="1:21" s="15" customFormat="1" ht="24.75" customHeight="1">
      <c r="A1" s="22"/>
      <c r="B1" s="55" t="s">
        <v>26</v>
      </c>
      <c r="C1" s="60"/>
      <c r="D1" s="84"/>
      <c r="E1" s="57" t="s">
        <v>249</v>
      </c>
      <c r="F1" s="55"/>
      <c r="G1" s="55"/>
      <c r="H1" s="662">
        <f>'Poste et ristourne'!O21</f>
        <v>2024</v>
      </c>
      <c r="I1" s="85"/>
      <c r="J1" s="663" t="s">
        <v>1369</v>
      </c>
      <c r="K1" s="664" t="str">
        <f>'Poste et ristourne'!O22</f>
        <v>6.6</v>
      </c>
      <c r="L1" s="56"/>
      <c r="M1" s="22"/>
      <c r="N1" s="22"/>
      <c r="O1" s="22"/>
      <c r="P1" s="177"/>
      <c r="Q1" s="73"/>
      <c r="R1" s="22"/>
      <c r="S1" s="22"/>
      <c r="T1" s="22"/>
      <c r="U1" s="22"/>
    </row>
    <row r="2" spans="1:21" ht="12.75">
      <c r="A2" s="23"/>
      <c r="B2" s="23"/>
      <c r="C2" s="86"/>
      <c r="D2" s="86"/>
      <c r="E2" s="86"/>
      <c r="F2" s="87"/>
      <c r="G2" s="87"/>
      <c r="H2" s="85"/>
      <c r="I2" s="85"/>
      <c r="J2" s="43"/>
      <c r="M2" s="23"/>
      <c r="N2" s="23"/>
      <c r="O2" s="23"/>
      <c r="P2" s="178"/>
      <c r="Q2" s="73"/>
      <c r="S2" s="23"/>
      <c r="T2" s="76"/>
      <c r="U2" s="23"/>
    </row>
    <row r="3" spans="1:21" s="1" customFormat="1" ht="16.5" customHeight="1">
      <c r="A3" s="66"/>
      <c r="B3" s="66"/>
      <c r="C3" s="66"/>
      <c r="D3" s="90"/>
      <c r="E3" s="89"/>
      <c r="F3" s="66"/>
      <c r="G3" s="66"/>
      <c r="H3" s="179" t="s">
        <v>299</v>
      </c>
      <c r="I3" s="179"/>
      <c r="J3" s="66"/>
      <c r="M3" s="82"/>
      <c r="N3" s="82"/>
      <c r="O3" s="66"/>
      <c r="P3" s="180"/>
      <c r="Q3" s="49"/>
      <c r="S3" s="23"/>
      <c r="T3" s="463"/>
      <c r="U3" s="82"/>
    </row>
    <row r="4" spans="1:21" s="15" customFormat="1" ht="16.5" customHeight="1">
      <c r="A4" s="22"/>
      <c r="B4" s="88" t="s">
        <v>198</v>
      </c>
      <c r="C4" s="89" t="s">
        <v>296</v>
      </c>
      <c r="D4" s="90"/>
      <c r="E4" s="22"/>
      <c r="F4" s="158" t="s">
        <v>300</v>
      </c>
      <c r="H4" s="41" t="s">
        <v>33</v>
      </c>
      <c r="I4" s="41"/>
      <c r="J4" s="41" t="s">
        <v>2</v>
      </c>
      <c r="K4" s="66"/>
      <c r="L4" s="22"/>
      <c r="M4" s="22"/>
      <c r="N4" s="82"/>
      <c r="O4" s="22"/>
      <c r="P4" s="177"/>
      <c r="Q4" s="76"/>
      <c r="R4" s="66"/>
      <c r="S4" s="24"/>
      <c r="T4" s="181"/>
      <c r="U4" s="22"/>
    </row>
    <row r="5" spans="1:21" s="15" customFormat="1" ht="12" customHeight="1">
      <c r="A5" s="22"/>
      <c r="B5" s="22"/>
      <c r="C5" s="22"/>
      <c r="D5" s="22"/>
      <c r="E5" s="22"/>
      <c r="F5" s="22"/>
      <c r="H5" s="66"/>
      <c r="I5" s="66"/>
      <c r="J5" s="66"/>
      <c r="K5" s="170"/>
      <c r="L5" s="22"/>
      <c r="M5" s="22"/>
      <c r="N5" s="22"/>
      <c r="O5" s="22"/>
      <c r="P5" s="177"/>
      <c r="Q5" s="76"/>
      <c r="R5" s="24"/>
      <c r="S5" s="24"/>
      <c r="T5" s="76"/>
      <c r="U5" s="47"/>
    </row>
    <row r="6" spans="1:21" s="15" customFormat="1" ht="15.75" customHeight="1">
      <c r="A6" s="22"/>
      <c r="B6" s="517">
        <v>1</v>
      </c>
      <c r="C6" s="518" t="s">
        <v>9</v>
      </c>
      <c r="D6" s="515" t="s">
        <v>297</v>
      </c>
      <c r="E6" s="22"/>
      <c r="F6" s="160">
        <f>Fibres!N33</f>
        <v>0</v>
      </c>
      <c r="H6" s="160">
        <f>Fibres!N34</f>
        <v>0</v>
      </c>
      <c r="I6" s="160"/>
      <c r="J6" s="182">
        <f>Fibres!N35</f>
        <v>0</v>
      </c>
      <c r="K6" s="22"/>
      <c r="L6" s="76"/>
      <c r="M6" s="22"/>
      <c r="N6" s="22"/>
      <c r="O6" s="22"/>
      <c r="P6" s="177"/>
      <c r="Q6" s="76"/>
      <c r="R6" s="22"/>
      <c r="S6" s="74"/>
      <c r="T6" s="76"/>
      <c r="U6" s="47"/>
    </row>
    <row r="7" spans="1:21" s="15" customFormat="1" ht="15.75" customHeight="1">
      <c r="A7" s="22"/>
      <c r="B7" s="517">
        <v>2</v>
      </c>
      <c r="C7" s="518" t="s">
        <v>570</v>
      </c>
      <c r="D7" s="515" t="s">
        <v>298</v>
      </c>
      <c r="E7" s="22"/>
      <c r="F7" s="402">
        <f>'Flocages LDP SE'!K48</f>
        <v>0</v>
      </c>
      <c r="H7" s="402">
        <f>'Flocages LDP SE'!Q48</f>
        <v>0</v>
      </c>
      <c r="I7" s="402"/>
      <c r="J7" s="182">
        <f>'Flocages LDP SE'!N48</f>
        <v>0</v>
      </c>
      <c r="K7" s="22"/>
      <c r="L7" s="76"/>
      <c r="M7" s="22"/>
      <c r="N7" s="22"/>
      <c r="O7" s="22"/>
      <c r="P7" s="177"/>
      <c r="Q7" s="76"/>
      <c r="T7" s="76"/>
      <c r="U7" s="22"/>
    </row>
    <row r="8" spans="1:21" s="15" customFormat="1" ht="15.75" customHeight="1">
      <c r="A8" s="22"/>
      <c r="B8" s="517">
        <v>3</v>
      </c>
      <c r="C8" s="518" t="s">
        <v>863</v>
      </c>
      <c r="D8" s="515" t="s">
        <v>206</v>
      </c>
      <c r="E8" s="22"/>
      <c r="F8" s="160">
        <f>'Produits GPP'!N28</f>
        <v>0</v>
      </c>
      <c r="H8" s="160">
        <f>'Produits GPP'!N29</f>
        <v>0</v>
      </c>
      <c r="I8" s="160"/>
      <c r="J8" s="182">
        <f>'Produits GPP'!N30</f>
        <v>0</v>
      </c>
      <c r="K8" s="22"/>
      <c r="L8" s="76"/>
      <c r="M8" s="22"/>
      <c r="N8" s="22"/>
      <c r="O8" s="22"/>
      <c r="P8" s="177"/>
      <c r="Q8" s="76"/>
      <c r="T8" s="76"/>
      <c r="U8" s="22"/>
    </row>
    <row r="9" spans="1:21" s="15" customFormat="1" ht="15.75" customHeight="1">
      <c r="A9" s="22"/>
      <c r="B9" s="517">
        <v>4</v>
      </c>
      <c r="C9" s="518" t="s">
        <v>816</v>
      </c>
      <c r="D9" s="515" t="s">
        <v>205</v>
      </c>
      <c r="E9" s="22"/>
      <c r="F9" s="160">
        <f>'Field Grass, Zeechium'!F34</f>
        <v>0</v>
      </c>
      <c r="H9" s="610">
        <f>'Field Grass, Zeechium'!J34</f>
        <v>0</v>
      </c>
      <c r="I9" s="160"/>
      <c r="J9" s="182">
        <f>'Field Grass, Zeechium'!G36</f>
        <v>0</v>
      </c>
      <c r="K9" s="22"/>
      <c r="L9" s="76"/>
      <c r="M9" s="22"/>
      <c r="N9" s="22"/>
      <c r="O9" s="22"/>
      <c r="P9" s="177"/>
      <c r="Q9" s="76"/>
      <c r="R9" s="22"/>
      <c r="S9" s="22"/>
      <c r="T9" s="76"/>
      <c r="U9" s="22"/>
    </row>
    <row r="10" spans="1:21" s="15" customFormat="1" ht="15.75" customHeight="1">
      <c r="A10" s="22"/>
      <c r="B10" s="517">
        <v>5</v>
      </c>
      <c r="C10" s="518" t="s">
        <v>1283</v>
      </c>
      <c r="D10" s="515" t="s">
        <v>517</v>
      </c>
      <c r="F10" s="160">
        <f>'Lars op''t Hof (1)'!F46</f>
        <v>0</v>
      </c>
      <c r="H10" s="610">
        <f>'Lars op''t Hof (1)'!K46</f>
        <v>0</v>
      </c>
      <c r="J10" s="182">
        <f>'Lars op''t Hof (1)'!G48</f>
        <v>0</v>
      </c>
      <c r="K10" s="22"/>
      <c r="L10" s="76"/>
      <c r="M10" s="22"/>
      <c r="N10" s="22"/>
      <c r="O10" s="22"/>
      <c r="P10" s="177"/>
      <c r="Q10" s="76"/>
      <c r="R10" s="22"/>
      <c r="S10" s="22"/>
      <c r="T10" s="76"/>
      <c r="U10" s="22"/>
    </row>
    <row r="11" spans="1:21" s="15" customFormat="1" ht="15.75" customHeight="1">
      <c r="A11" s="22"/>
      <c r="B11" s="517" t="s">
        <v>903</v>
      </c>
      <c r="C11" s="518" t="s">
        <v>1284</v>
      </c>
      <c r="D11" s="515" t="s">
        <v>916</v>
      </c>
      <c r="F11" s="160">
        <f>'Lars op''t Hof (2)'!D43</f>
        <v>0</v>
      </c>
      <c r="H11" s="610">
        <f>'Lars op''t Hof (2)'!J43</f>
        <v>0</v>
      </c>
      <c r="J11" s="182">
        <f>'Lars op''t Hof (2)'!Q43</f>
        <v>0</v>
      </c>
      <c r="K11" s="22"/>
      <c r="L11" s="76"/>
      <c r="M11" s="22"/>
      <c r="N11" s="22"/>
      <c r="O11" s="22"/>
      <c r="P11" s="177"/>
      <c r="Q11" s="76"/>
      <c r="R11" s="22"/>
      <c r="S11" s="22"/>
      <c r="T11" s="76"/>
      <c r="U11" s="22"/>
    </row>
    <row r="12" spans="1:21" s="15" customFormat="1" ht="15.75" customHeight="1">
      <c r="A12" s="22"/>
      <c r="B12" s="517" t="s">
        <v>1282</v>
      </c>
      <c r="C12" s="518" t="s">
        <v>1285</v>
      </c>
      <c r="D12" s="515" t="s">
        <v>1330</v>
      </c>
      <c r="F12" s="610">
        <f>'Lars op''t Hof (3)'!F39</f>
        <v>0</v>
      </c>
      <c r="H12" s="610">
        <f>'Lars op''t Hof (3)'!L39</f>
        <v>0</v>
      </c>
      <c r="J12" s="182">
        <f>'Lars op''t Hof (3)'!G41</f>
        <v>0</v>
      </c>
      <c r="K12" s="22"/>
      <c r="L12" s="76"/>
      <c r="M12" s="22"/>
      <c r="N12" s="22"/>
      <c r="O12" s="22"/>
      <c r="P12" s="177"/>
      <c r="Q12" s="76"/>
      <c r="R12" s="22"/>
      <c r="S12" s="22"/>
      <c r="T12" s="76"/>
      <c r="U12" s="22"/>
    </row>
    <row r="13" spans="2:21" s="15" customFormat="1" ht="15.75" customHeight="1">
      <c r="B13" s="519">
        <v>6</v>
      </c>
      <c r="C13" s="520" t="s">
        <v>151</v>
      </c>
      <c r="D13" s="515" t="s">
        <v>837</v>
      </c>
      <c r="E13" s="22"/>
      <c r="F13" s="160">
        <f>('Ballast, SD, Gr, Bi, TD'!R46)</f>
        <v>0</v>
      </c>
      <c r="H13" s="160">
        <f>('Ballast, SD, Gr, Bi, TD'!R44)</f>
        <v>0</v>
      </c>
      <c r="I13" s="160"/>
      <c r="J13" s="182">
        <f>('Ballast, SD, Gr, Bi, TD'!R48)</f>
        <v>0</v>
      </c>
      <c r="K13" s="22"/>
      <c r="L13" s="76"/>
      <c r="M13" s="22"/>
      <c r="N13" s="22"/>
      <c r="O13" s="22"/>
      <c r="P13" s="177"/>
      <c r="Q13" s="76"/>
      <c r="R13" s="22"/>
      <c r="S13" s="22"/>
      <c r="T13" s="76"/>
      <c r="U13" s="22"/>
    </row>
    <row r="14" spans="2:21" s="15" customFormat="1" ht="15.75" customHeight="1">
      <c r="B14" s="521">
        <v>7</v>
      </c>
      <c r="C14" s="545" t="s">
        <v>374</v>
      </c>
      <c r="D14" s="515" t="s">
        <v>839</v>
      </c>
      <c r="E14" s="22"/>
      <c r="F14" s="159">
        <f>('Arbres blister'!H52)</f>
        <v>0</v>
      </c>
      <c r="H14" s="159">
        <f>('Arbres blister'!L51)</f>
        <v>0</v>
      </c>
      <c r="I14" s="159"/>
      <c r="J14" s="158">
        <f>('Arbres blister'!I54)</f>
        <v>0</v>
      </c>
      <c r="L14" s="76"/>
      <c r="M14" s="22"/>
      <c r="N14" s="22"/>
      <c r="O14" s="22"/>
      <c r="P14" s="177"/>
      <c r="Q14" s="76"/>
      <c r="R14" s="22"/>
      <c r="S14" s="22"/>
      <c r="T14" s="76"/>
      <c r="U14" s="22"/>
    </row>
    <row r="15" spans="2:21" s="15" customFormat="1" ht="15.75" customHeight="1">
      <c r="B15" s="521" t="s">
        <v>1473</v>
      </c>
      <c r="C15" s="545" t="s">
        <v>374</v>
      </c>
      <c r="D15" s="515" t="s">
        <v>1474</v>
      </c>
      <c r="E15" s="22"/>
      <c r="F15" s="159">
        <f>('Arbres blister (2)'!H25)</f>
        <v>0</v>
      </c>
      <c r="H15" s="159">
        <f>('Arbres blister (2)'!L24)</f>
        <v>0</v>
      </c>
      <c r="I15" s="159"/>
      <c r="J15" s="158">
        <f>('Arbres blister (2)'!I27)</f>
        <v>0</v>
      </c>
      <c r="L15" s="76"/>
      <c r="M15" s="22"/>
      <c r="N15" s="22"/>
      <c r="O15" s="22"/>
      <c r="P15" s="177"/>
      <c r="Q15" s="76"/>
      <c r="R15" s="22"/>
      <c r="S15" s="22"/>
      <c r="T15" s="76"/>
      <c r="U15" s="22"/>
    </row>
    <row r="16" spans="1:21" s="15" customFormat="1" ht="15.75" customHeight="1">
      <c r="A16" s="22"/>
      <c r="B16" s="521">
        <v>9</v>
      </c>
      <c r="C16" s="545" t="s">
        <v>389</v>
      </c>
      <c r="D16" s="515" t="s">
        <v>842</v>
      </c>
      <c r="E16" s="22"/>
      <c r="F16" s="159">
        <f>(Sapins!H32)</f>
        <v>0</v>
      </c>
      <c r="H16" s="159">
        <f>(Sapins!L31)</f>
        <v>0</v>
      </c>
      <c r="I16" s="159"/>
      <c r="J16" s="158">
        <f>(Sapins!I34)</f>
        <v>0</v>
      </c>
      <c r="K16" s="22"/>
      <c r="L16" s="46"/>
      <c r="M16" s="22"/>
      <c r="N16" s="82"/>
      <c r="O16" s="22"/>
      <c r="P16" s="177"/>
      <c r="Q16" s="76"/>
      <c r="R16" s="22"/>
      <c r="S16" s="22"/>
      <c r="T16" s="202"/>
      <c r="U16" s="47"/>
    </row>
    <row r="17" spans="1:21" s="15" customFormat="1" ht="15.75" customHeight="1">
      <c r="A17" s="22"/>
      <c r="B17" s="523">
        <v>10</v>
      </c>
      <c r="C17" s="546" t="s">
        <v>882</v>
      </c>
      <c r="D17" s="515" t="s">
        <v>844</v>
      </c>
      <c r="E17" s="22"/>
      <c r="F17" s="160">
        <f>('Autres décors LDP'!F44)</f>
        <v>0</v>
      </c>
      <c r="H17" s="160">
        <f>'Autres décors LDP'!M44</f>
        <v>0</v>
      </c>
      <c r="I17" s="160"/>
      <c r="J17" s="158">
        <f>('Autres décors LDP'!G46)</f>
        <v>0</v>
      </c>
      <c r="L17" s="22"/>
      <c r="M17" s="22"/>
      <c r="N17" s="22"/>
      <c r="O17" s="22"/>
      <c r="P17" s="177"/>
      <c r="Q17" s="76"/>
      <c r="R17" s="22"/>
      <c r="S17" s="22"/>
      <c r="T17" s="76"/>
      <c r="U17" s="47"/>
    </row>
    <row r="18" spans="1:21" s="15" customFormat="1" ht="15.75" customHeight="1">
      <c r="A18" s="22"/>
      <c r="B18" s="523">
        <v>11</v>
      </c>
      <c r="C18" s="546" t="s">
        <v>515</v>
      </c>
      <c r="D18" s="515" t="s">
        <v>850</v>
      </c>
      <c r="E18" s="22"/>
      <c r="F18" s="160">
        <f>'Autres produits LDP'!F40</f>
        <v>0</v>
      </c>
      <c r="H18" s="160">
        <f>'Autres produits LDP'!J40</f>
        <v>0</v>
      </c>
      <c r="I18" s="160"/>
      <c r="J18" s="158">
        <f>'Autres produits LDP'!G42</f>
        <v>0</v>
      </c>
      <c r="L18" s="22"/>
      <c r="M18" s="22"/>
      <c r="N18" s="22"/>
      <c r="O18" s="22"/>
      <c r="P18" s="177"/>
      <c r="Q18" s="76"/>
      <c r="R18" s="22"/>
      <c r="S18" s="22"/>
      <c r="T18" s="76"/>
      <c r="U18" s="47"/>
    </row>
    <row r="19" spans="1:21" s="15" customFormat="1" ht="15.75" customHeight="1">
      <c r="A19" s="22"/>
      <c r="B19" s="575">
        <v>12</v>
      </c>
      <c r="C19" s="576" t="s">
        <v>894</v>
      </c>
      <c r="D19" s="515" t="s">
        <v>737</v>
      </c>
      <c r="E19" s="22"/>
      <c r="F19" s="160"/>
      <c r="H19" s="160"/>
      <c r="I19" s="160"/>
      <c r="J19" s="158"/>
      <c r="L19" s="22"/>
      <c r="M19" s="22"/>
      <c r="N19" s="22"/>
      <c r="O19" s="22"/>
      <c r="P19" s="177"/>
      <c r="Q19" s="76"/>
      <c r="R19" s="22"/>
      <c r="S19" s="22"/>
      <c r="T19" s="76"/>
      <c r="U19" s="47"/>
    </row>
    <row r="20" spans="1:21" s="15" customFormat="1" ht="15.75" customHeight="1">
      <c r="A20" s="22"/>
      <c r="B20" s="524"/>
      <c r="C20" s="525"/>
      <c r="D20" s="515"/>
      <c r="F20" s="98" t="s">
        <v>845</v>
      </c>
      <c r="G20" s="287">
        <f>SUM(F6:F19)</f>
        <v>0</v>
      </c>
      <c r="I20" s="160"/>
      <c r="J20" s="163" t="s">
        <v>846</v>
      </c>
      <c r="K20" s="528">
        <f>SUM(J6:J19)</f>
        <v>0</v>
      </c>
      <c r="L20" s="22"/>
      <c r="M20" s="22"/>
      <c r="N20" s="22"/>
      <c r="O20" s="22"/>
      <c r="P20" s="177"/>
      <c r="Q20" s="76"/>
      <c r="R20" s="22"/>
      <c r="S20" s="22"/>
      <c r="T20" s="76"/>
      <c r="U20" s="47"/>
    </row>
    <row r="21" spans="1:21" s="15" customFormat="1" ht="12" customHeight="1">
      <c r="A21" s="22"/>
      <c r="B21" s="522"/>
      <c r="C21" s="522"/>
      <c r="D21" s="516"/>
      <c r="K21" s="22"/>
      <c r="L21" s="22"/>
      <c r="M21" s="22"/>
      <c r="N21" s="22"/>
      <c r="O21" s="22"/>
      <c r="P21" s="177"/>
      <c r="Q21" s="76"/>
      <c r="R21" s="22"/>
      <c r="S21" s="22"/>
      <c r="T21" s="76"/>
      <c r="U21" s="47"/>
    </row>
    <row r="22" spans="1:21" s="15" customFormat="1" ht="15.75" customHeight="1">
      <c r="A22" s="22"/>
      <c r="B22" s="517">
        <v>13</v>
      </c>
      <c r="C22" s="518" t="s">
        <v>500</v>
      </c>
      <c r="D22" s="515" t="s">
        <v>852</v>
      </c>
      <c r="E22" s="22"/>
      <c r="F22" s="160">
        <f>'Microrama et WWS'!L36</f>
        <v>0</v>
      </c>
      <c r="H22" s="402">
        <f>'Microrama et WWS'!L35</f>
        <v>0</v>
      </c>
      <c r="I22" s="22"/>
      <c r="J22" s="182">
        <f>'Microrama et WWS'!L37</f>
        <v>0</v>
      </c>
      <c r="K22" s="22"/>
      <c r="L22" s="22"/>
      <c r="M22" s="22"/>
      <c r="N22" s="22"/>
      <c r="O22" s="22"/>
      <c r="P22" s="177"/>
      <c r="Q22" s="76"/>
      <c r="R22" s="22"/>
      <c r="S22" s="22"/>
      <c r="T22" s="76"/>
      <c r="U22" s="47"/>
    </row>
    <row r="23" spans="1:21" s="15" customFormat="1" ht="15.75" customHeight="1">
      <c r="A23" s="514"/>
      <c r="B23" s="548">
        <v>14</v>
      </c>
      <c r="C23" s="547" t="s">
        <v>853</v>
      </c>
      <c r="D23" s="515" t="s">
        <v>917</v>
      </c>
      <c r="E23" s="22"/>
      <c r="F23" s="160">
        <f>'AMF 87 kit'!G39</f>
        <v>0</v>
      </c>
      <c r="H23" s="160">
        <f>'AMF 87 kit'!K38</f>
        <v>0</v>
      </c>
      <c r="I23" s="160"/>
      <c r="J23" s="158">
        <f>'AMF 87 kit'!H41</f>
        <v>0</v>
      </c>
      <c r="K23" s="22"/>
      <c r="L23" s="46"/>
      <c r="M23" s="22"/>
      <c r="N23" s="82"/>
      <c r="O23" s="22"/>
      <c r="P23" s="177"/>
      <c r="Q23" s="76"/>
      <c r="R23" s="22"/>
      <c r="S23" s="22"/>
      <c r="T23" s="76"/>
      <c r="U23" s="47"/>
    </row>
    <row r="24" spans="1:21" s="15" customFormat="1" ht="15.75" customHeight="1">
      <c r="A24" s="514"/>
      <c r="B24" s="548" t="s">
        <v>890</v>
      </c>
      <c r="C24" s="547" t="s">
        <v>854</v>
      </c>
      <c r="D24" s="515" t="s">
        <v>918</v>
      </c>
      <c r="E24" s="22"/>
      <c r="F24" s="160">
        <f>'AMF 87 divers'!E33</f>
        <v>0</v>
      </c>
      <c r="H24" s="160">
        <f>'AMF 87 divers'!I32</f>
        <v>0</v>
      </c>
      <c r="I24" s="160"/>
      <c r="J24" s="158">
        <f>'AMF 87 divers'!F36</f>
        <v>0</v>
      </c>
      <c r="K24" s="22"/>
      <c r="L24" s="46"/>
      <c r="M24" s="22"/>
      <c r="N24" s="82"/>
      <c r="O24" s="22"/>
      <c r="P24" s="177"/>
      <c r="Q24" s="76"/>
      <c r="R24" s="22"/>
      <c r="S24" s="22"/>
      <c r="T24" s="76"/>
      <c r="U24" s="47"/>
    </row>
    <row r="25" spans="1:21" s="15" customFormat="1" ht="15.75" customHeight="1">
      <c r="A25" s="514"/>
      <c r="B25" s="548">
        <v>15</v>
      </c>
      <c r="C25" s="547" t="s">
        <v>512</v>
      </c>
      <c r="D25" s="515" t="s">
        <v>919</v>
      </c>
      <c r="E25" s="22"/>
      <c r="F25" s="160">
        <f>('Autres marques'!F43)</f>
        <v>0</v>
      </c>
      <c r="H25" s="160">
        <f>('Autres marques'!J42)</f>
        <v>0</v>
      </c>
      <c r="I25" s="160"/>
      <c r="J25" s="158">
        <f>'Autres marques'!G45</f>
        <v>0</v>
      </c>
      <c r="K25" s="22"/>
      <c r="L25" s="46"/>
      <c r="M25" s="22"/>
      <c r="N25" s="82"/>
      <c r="O25" s="22"/>
      <c r="P25" s="177"/>
      <c r="Q25" s="66"/>
      <c r="R25" s="514"/>
      <c r="S25" s="22"/>
      <c r="T25" s="76"/>
      <c r="U25" s="47"/>
    </row>
    <row r="26" spans="1:21" s="15" customFormat="1" ht="15.75" customHeight="1">
      <c r="A26" s="22"/>
      <c r="F26" s="98" t="s">
        <v>848</v>
      </c>
      <c r="G26" s="287">
        <f>SUM(F22:F25)</f>
        <v>0</v>
      </c>
      <c r="H26" s="160"/>
      <c r="I26" s="160"/>
      <c r="J26" s="163" t="s">
        <v>847</v>
      </c>
      <c r="K26" s="528">
        <f>SUM(J22:J25)</f>
        <v>0</v>
      </c>
      <c r="L26" s="46"/>
      <c r="M26" s="22"/>
      <c r="N26" s="82"/>
      <c r="O26" s="22"/>
      <c r="P26" s="177"/>
      <c r="Q26" s="60"/>
      <c r="R26" s="612"/>
      <c r="S26" s="22"/>
      <c r="T26" s="76"/>
      <c r="U26" s="47"/>
    </row>
    <row r="27" spans="1:21" s="15" customFormat="1" ht="12" customHeight="1">
      <c r="A27" s="22"/>
      <c r="B27" s="66"/>
      <c r="C27" s="22"/>
      <c r="D27" s="22"/>
      <c r="E27" s="22"/>
      <c r="F27" s="160"/>
      <c r="H27" s="160"/>
      <c r="I27" s="160"/>
      <c r="J27" s="182"/>
      <c r="L27" s="22"/>
      <c r="M27" s="22"/>
      <c r="N27" s="22"/>
      <c r="O27" s="22"/>
      <c r="P27" s="177"/>
      <c r="Q27" s="189"/>
      <c r="R27" s="514"/>
      <c r="S27" s="22"/>
      <c r="T27" s="76"/>
      <c r="U27" s="22"/>
    </row>
    <row r="28" spans="1:21" s="15" customFormat="1" ht="16.5" customHeight="1">
      <c r="A28" s="22"/>
      <c r="D28" s="22"/>
      <c r="F28" s="160"/>
      <c r="G28" s="98" t="s">
        <v>301</v>
      </c>
      <c r="H28" s="160">
        <v>300</v>
      </c>
      <c r="I28" s="160"/>
      <c r="J28" s="182"/>
      <c r="K28" s="22"/>
      <c r="M28" s="22"/>
      <c r="N28" s="22"/>
      <c r="O28" s="22"/>
      <c r="P28" s="177"/>
      <c r="Q28" s="462"/>
      <c r="R28" s="613"/>
      <c r="S28" s="22"/>
      <c r="T28" s="510"/>
      <c r="U28" s="22"/>
    </row>
    <row r="29" spans="1:21" s="15" customFormat="1" ht="12" customHeight="1">
      <c r="A29" s="22"/>
      <c r="D29" s="46"/>
      <c r="J29" s="158"/>
      <c r="K29" s="96"/>
      <c r="L29" s="46"/>
      <c r="M29" s="22"/>
      <c r="N29" s="82"/>
      <c r="O29" s="22"/>
      <c r="P29" s="177"/>
      <c r="Q29" s="76"/>
      <c r="R29" s="47"/>
      <c r="S29" s="22"/>
      <c r="T29" s="76"/>
      <c r="U29" s="22"/>
    </row>
    <row r="30" spans="1:21" s="15" customFormat="1" ht="16.5" customHeight="1">
      <c r="A30" s="22"/>
      <c r="D30" s="22"/>
      <c r="E30" s="98" t="s">
        <v>250</v>
      </c>
      <c r="G30" s="527">
        <f>G20+G26</f>
        <v>0</v>
      </c>
      <c r="J30" s="22"/>
      <c r="K30" s="22"/>
      <c r="L30" s="22"/>
      <c r="M30" s="22"/>
      <c r="N30" s="22"/>
      <c r="O30" s="22"/>
      <c r="P30" s="177"/>
      <c r="Q30" s="76"/>
      <c r="R30" s="22"/>
      <c r="U30" s="47"/>
    </row>
    <row r="31" spans="1:21" s="15" customFormat="1" ht="16.5" customHeight="1">
      <c r="A31" s="74"/>
      <c r="D31" s="97"/>
      <c r="E31" s="116" t="s">
        <v>302</v>
      </c>
      <c r="F31" s="159"/>
      <c r="H31" s="159">
        <f>SUM(H6:H28)</f>
        <v>300</v>
      </c>
      <c r="I31" s="526" t="s">
        <v>520</v>
      </c>
      <c r="J31" s="158"/>
      <c r="K31" s="96"/>
      <c r="L31" s="46"/>
      <c r="M31" s="22"/>
      <c r="N31" s="82"/>
      <c r="O31" s="22"/>
      <c r="P31" s="177"/>
      <c r="Q31" s="76"/>
      <c r="R31" s="22"/>
      <c r="S31" s="22"/>
      <c r="T31" s="22"/>
      <c r="U31" s="22"/>
    </row>
    <row r="32" spans="1:21" s="15" customFormat="1" ht="12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77"/>
      <c r="Q32" s="76"/>
      <c r="R32" s="22"/>
      <c r="S32" s="22"/>
      <c r="T32" s="76"/>
      <c r="U32" s="22"/>
    </row>
    <row r="33" spans="1:21" s="15" customFormat="1" ht="19.5" customHeight="1">
      <c r="A33" s="22"/>
      <c r="B33" s="22"/>
      <c r="C33" s="92"/>
      <c r="D33" s="22"/>
      <c r="E33" s="93"/>
      <c r="F33" s="94"/>
      <c r="G33" s="94"/>
      <c r="H33" s="22"/>
      <c r="I33" s="22"/>
      <c r="J33" s="162" t="s">
        <v>244</v>
      </c>
      <c r="K33" s="569">
        <f>K20+K26</f>
        <v>0</v>
      </c>
      <c r="L33" s="90"/>
      <c r="M33" s="22"/>
      <c r="N33" s="82"/>
      <c r="O33" s="22"/>
      <c r="P33" s="177"/>
      <c r="Q33" s="76"/>
      <c r="R33" s="22"/>
      <c r="S33" s="22"/>
      <c r="T33" s="22"/>
      <c r="U33" s="22"/>
    </row>
    <row r="34" spans="1:21" s="538" customFormat="1" ht="16.5" customHeight="1">
      <c r="A34" s="45"/>
      <c r="B34" s="529" t="s">
        <v>303</v>
      </c>
      <c r="C34" s="530"/>
      <c r="D34" s="531"/>
      <c r="E34" s="532"/>
      <c r="F34" s="533"/>
      <c r="G34" s="533"/>
      <c r="H34" s="45"/>
      <c r="I34" s="45"/>
      <c r="J34" s="534" t="s">
        <v>849</v>
      </c>
      <c r="K34" s="535">
        <f>'Poste et ristourne'!D30</f>
        <v>0</v>
      </c>
      <c r="L34" s="532"/>
      <c r="M34" s="45"/>
      <c r="N34" s="45"/>
      <c r="O34" s="45"/>
      <c r="P34" s="536"/>
      <c r="Q34" s="537"/>
      <c r="R34" s="45"/>
      <c r="S34" s="45"/>
      <c r="T34" s="45"/>
      <c r="U34" s="45"/>
    </row>
    <row r="35" spans="1:21" s="538" customFormat="1" ht="16.5" customHeight="1">
      <c r="A35" s="45"/>
      <c r="B35" s="534" t="s">
        <v>248</v>
      </c>
      <c r="C35" s="539"/>
      <c r="D35" s="539"/>
      <c r="E35" s="540" t="s">
        <v>243</v>
      </c>
      <c r="F35" s="100"/>
      <c r="G35" s="100"/>
      <c r="H35" s="541"/>
      <c r="I35" s="541"/>
      <c r="J35" s="542" t="s">
        <v>28</v>
      </c>
      <c r="K35" s="568">
        <f>'Poste et ristourne'!F17</f>
        <v>8.1</v>
      </c>
      <c r="L35" s="532"/>
      <c r="M35" s="45"/>
      <c r="N35" s="45"/>
      <c r="O35" s="45"/>
      <c r="P35" s="536"/>
      <c r="Q35" s="537"/>
      <c r="R35" s="543"/>
      <c r="S35" s="45"/>
      <c r="T35" s="45"/>
      <c r="U35" s="536"/>
    </row>
    <row r="36" spans="1:21" s="538" customFormat="1" ht="19.5" customHeight="1">
      <c r="A36" s="45"/>
      <c r="B36" s="534" t="s">
        <v>207</v>
      </c>
      <c r="C36" s="534"/>
      <c r="D36" s="539"/>
      <c r="E36" s="539"/>
      <c r="F36" s="100"/>
      <c r="G36" s="100"/>
      <c r="H36" s="541"/>
      <c r="I36" s="541"/>
      <c r="J36" s="544" t="s">
        <v>27</v>
      </c>
      <c r="K36" s="511">
        <f>K33-K34+K35</f>
        <v>8.1</v>
      </c>
      <c r="L36" s="532"/>
      <c r="M36" s="45"/>
      <c r="N36" s="45"/>
      <c r="O36" s="45"/>
      <c r="P36" s="536"/>
      <c r="Q36" s="537"/>
      <c r="R36" s="572"/>
      <c r="S36" s="45"/>
      <c r="T36" s="45"/>
      <c r="U36" s="536"/>
    </row>
    <row r="37" spans="1:21" s="13" customFormat="1" ht="16.5" customHeight="1">
      <c r="A37" s="46"/>
      <c r="B37" s="74" t="s">
        <v>1354</v>
      </c>
      <c r="C37" s="22"/>
      <c r="D37" s="22"/>
      <c r="E37" s="22"/>
      <c r="F37" s="96"/>
      <c r="G37" s="96"/>
      <c r="H37" s="46"/>
      <c r="I37" s="46"/>
      <c r="J37" s="46"/>
      <c r="K37" s="46"/>
      <c r="L37" s="90"/>
      <c r="M37" s="46"/>
      <c r="N37" s="46"/>
      <c r="O37" s="46"/>
      <c r="P37" s="46"/>
      <c r="Q37" s="96"/>
      <c r="R37" s="514"/>
      <c r="S37" s="22"/>
      <c r="T37" s="22"/>
      <c r="U37" s="177"/>
    </row>
    <row r="38" spans="1:21" ht="19.5" customHeight="1">
      <c r="A38" s="45"/>
      <c r="B38" s="45"/>
      <c r="C38" s="184" t="s">
        <v>305</v>
      </c>
      <c r="D38" s="700"/>
      <c r="E38" s="701"/>
      <c r="F38" s="701"/>
      <c r="G38" s="701"/>
      <c r="H38" s="702"/>
      <c r="I38" s="605"/>
      <c r="J38" s="43" t="s">
        <v>1355</v>
      </c>
      <c r="K38" s="706"/>
      <c r="L38" s="707"/>
      <c r="M38" s="45"/>
      <c r="N38" s="45"/>
      <c r="O38" s="23"/>
      <c r="P38" s="178"/>
      <c r="Q38" s="73"/>
      <c r="R38" s="514"/>
      <c r="S38" s="22"/>
      <c r="T38" s="22"/>
      <c r="U38" s="177"/>
    </row>
    <row r="39" spans="1:21" ht="21.75" customHeight="1">
      <c r="A39" s="45"/>
      <c r="B39" s="45"/>
      <c r="C39" s="101" t="s">
        <v>23</v>
      </c>
      <c r="D39" s="697"/>
      <c r="E39" s="698"/>
      <c r="F39" s="698"/>
      <c r="G39" s="698"/>
      <c r="H39" s="698"/>
      <c r="I39" s="698"/>
      <c r="J39" s="698"/>
      <c r="K39" s="698"/>
      <c r="L39" s="699"/>
      <c r="M39" s="99"/>
      <c r="N39" s="99"/>
      <c r="O39" s="23"/>
      <c r="P39" s="178"/>
      <c r="Q39" s="73"/>
      <c r="R39" s="514"/>
      <c r="S39" s="22"/>
      <c r="T39" s="22"/>
      <c r="U39" s="177"/>
    </row>
    <row r="40" spans="1:21" ht="19.5" customHeight="1">
      <c r="A40" s="45"/>
      <c r="B40" s="45"/>
      <c r="C40" s="102" t="s">
        <v>24</v>
      </c>
      <c r="D40" s="703"/>
      <c r="E40" s="704"/>
      <c r="F40" s="704"/>
      <c r="G40" s="704"/>
      <c r="H40" s="704"/>
      <c r="I40" s="704"/>
      <c r="J40" s="704"/>
      <c r="K40" s="704"/>
      <c r="L40" s="705"/>
      <c r="M40" s="99"/>
      <c r="N40" s="99"/>
      <c r="O40" s="23"/>
      <c r="P40" s="178"/>
      <c r="Q40" s="87"/>
      <c r="R40" s="22"/>
      <c r="S40" s="22"/>
      <c r="T40" s="76"/>
      <c r="U40" s="22"/>
    </row>
    <row r="41" spans="1:21" ht="19.5" customHeight="1">
      <c r="A41" s="45"/>
      <c r="B41" s="45"/>
      <c r="C41" s="102" t="s">
        <v>236</v>
      </c>
      <c r="D41" s="703"/>
      <c r="E41" s="704"/>
      <c r="F41" s="704"/>
      <c r="G41" s="704"/>
      <c r="H41" s="704"/>
      <c r="I41" s="704"/>
      <c r="J41" s="704"/>
      <c r="K41" s="704"/>
      <c r="L41" s="705"/>
      <c r="M41" s="99"/>
      <c r="N41" s="99"/>
      <c r="O41" s="23"/>
      <c r="P41" s="178"/>
      <c r="Q41" s="87"/>
      <c r="R41" s="66"/>
      <c r="S41" s="66"/>
      <c r="T41" s="76"/>
      <c r="U41" s="66"/>
    </row>
    <row r="42" spans="1:21" ht="19.5" customHeight="1">
      <c r="A42" s="45"/>
      <c r="B42" s="45"/>
      <c r="C42" s="102" t="s">
        <v>240</v>
      </c>
      <c r="D42" s="193"/>
      <c r="E42" s="103" t="s">
        <v>239</v>
      </c>
      <c r="F42" s="697"/>
      <c r="G42" s="698"/>
      <c r="H42" s="698"/>
      <c r="I42" s="698"/>
      <c r="J42" s="698"/>
      <c r="K42" s="698"/>
      <c r="L42" s="699"/>
      <c r="M42" s="99"/>
      <c r="N42" s="99"/>
      <c r="O42" s="23"/>
      <c r="P42" s="178"/>
      <c r="Q42" s="73"/>
      <c r="R42" s="23"/>
      <c r="S42" s="23"/>
      <c r="T42" s="73"/>
      <c r="U42" s="23"/>
    </row>
    <row r="43" spans="1:21" s="15" customFormat="1" ht="19.5" customHeight="1">
      <c r="A43" s="22"/>
      <c r="B43" s="22"/>
      <c r="C43" s="104" t="s">
        <v>35</v>
      </c>
      <c r="D43" s="105" t="s">
        <v>63</v>
      </c>
      <c r="E43" s="161" t="s">
        <v>241</v>
      </c>
      <c r="G43" s="161"/>
      <c r="H43" s="85"/>
      <c r="I43" s="85"/>
      <c r="J43" s="43"/>
      <c r="K43" s="96"/>
      <c r="L43" s="46"/>
      <c r="M43" s="46"/>
      <c r="N43" s="46"/>
      <c r="O43" s="22"/>
      <c r="P43" s="177"/>
      <c r="Q43" s="76"/>
      <c r="R43" s="22"/>
      <c r="S43" s="22"/>
      <c r="T43" s="22"/>
      <c r="U43" s="22"/>
    </row>
    <row r="48" spans="4:10" ht="16.5" customHeight="1">
      <c r="D48" s="26"/>
      <c r="J48" s="7"/>
    </row>
    <row r="49" spans="3:17" ht="16.5" customHeight="1">
      <c r="C49"/>
      <c r="D49" s="92"/>
      <c r="E49" s="93"/>
      <c r="F49" s="94"/>
      <c r="G49" s="94"/>
      <c r="H49" s="85"/>
      <c r="I49" s="85"/>
      <c r="J49" s="41"/>
      <c r="K49" s="95"/>
      <c r="L49" s="90"/>
      <c r="M49" s="22"/>
      <c r="N49" s="82"/>
      <c r="Q49" s="106"/>
    </row>
    <row r="50" spans="3:14" ht="18" customHeight="1">
      <c r="C50"/>
      <c r="D50" s="92"/>
      <c r="E50" s="93"/>
      <c r="F50" s="94"/>
      <c r="G50" s="94"/>
      <c r="H50" s="85"/>
      <c r="I50" s="85"/>
      <c r="J50" s="41"/>
      <c r="K50" s="95"/>
      <c r="L50" s="90"/>
      <c r="M50" s="22"/>
      <c r="N50" s="82"/>
    </row>
    <row r="51" spans="3:14" ht="18" customHeight="1">
      <c r="C51"/>
      <c r="D51" s="92"/>
      <c r="E51" s="93"/>
      <c r="F51" s="94"/>
      <c r="G51" s="94"/>
      <c r="H51" s="85"/>
      <c r="I51" s="85"/>
      <c r="J51" s="42"/>
      <c r="K51" s="95"/>
      <c r="L51" s="90"/>
      <c r="M51" s="22"/>
      <c r="N51" s="82"/>
    </row>
    <row r="52" spans="3:14" ht="18" customHeight="1">
      <c r="C52"/>
      <c r="D52" s="92"/>
      <c r="E52" s="93"/>
      <c r="F52" s="94"/>
      <c r="G52" s="94"/>
      <c r="H52" s="85"/>
      <c r="I52" s="85"/>
      <c r="J52" s="41"/>
      <c r="K52" s="95"/>
      <c r="L52" s="90"/>
      <c r="M52" s="22"/>
      <c r="N52" s="82"/>
    </row>
    <row r="53" spans="3:14" ht="18" customHeight="1">
      <c r="C53"/>
      <c r="D53" s="92"/>
      <c r="E53" s="93"/>
      <c r="F53" s="94"/>
      <c r="G53" s="94"/>
      <c r="H53" s="85"/>
      <c r="I53" s="85"/>
      <c r="J53" s="41"/>
      <c r="K53" s="95"/>
      <c r="L53" s="90"/>
      <c r="M53" s="22"/>
      <c r="N53" s="82"/>
    </row>
    <row r="54" spans="3:14" ht="18" customHeight="1">
      <c r="C54"/>
      <c r="D54" s="92"/>
      <c r="E54" s="93"/>
      <c r="F54" s="94"/>
      <c r="G54" s="94"/>
      <c r="H54" s="85"/>
      <c r="I54" s="85"/>
      <c r="J54" s="41"/>
      <c r="K54" s="95"/>
      <c r="L54" s="90"/>
      <c r="M54" s="22"/>
      <c r="N54" s="82"/>
    </row>
    <row r="55" spans="3:14" ht="18" customHeight="1">
      <c r="C55"/>
      <c r="D55" s="46"/>
      <c r="E55" s="46"/>
      <c r="F55" s="94"/>
      <c r="G55" s="94"/>
      <c r="H55" s="85"/>
      <c r="I55" s="85"/>
      <c r="J55" s="43"/>
      <c r="K55" s="96"/>
      <c r="L55" s="46"/>
      <c r="M55" s="22"/>
      <c r="N55" s="82"/>
    </row>
    <row r="56" spans="3:14" ht="18" customHeight="1">
      <c r="C56"/>
      <c r="D56" s="92"/>
      <c r="E56" s="93"/>
      <c r="F56" s="94"/>
      <c r="G56" s="94"/>
      <c r="H56" s="85"/>
      <c r="I56" s="85"/>
      <c r="J56" s="41"/>
      <c r="K56" s="95"/>
      <c r="L56" s="90"/>
      <c r="M56" s="22"/>
      <c r="N56" s="82"/>
    </row>
    <row r="57" spans="3:14" ht="18" customHeight="1">
      <c r="C57"/>
      <c r="D57" s="92"/>
      <c r="E57" s="93"/>
      <c r="F57" s="94"/>
      <c r="G57" s="94"/>
      <c r="H57" s="85"/>
      <c r="I57" s="85"/>
      <c r="J57" s="41"/>
      <c r="K57" s="95"/>
      <c r="L57" s="90"/>
      <c r="M57" s="22"/>
      <c r="N57" s="82"/>
    </row>
    <row r="58" spans="3:14" ht="18" customHeight="1">
      <c r="C58"/>
      <c r="D58" s="92"/>
      <c r="E58" s="93"/>
      <c r="F58" s="94"/>
      <c r="G58" s="94"/>
      <c r="H58" s="85"/>
      <c r="I58" s="85"/>
      <c r="J58" s="42"/>
      <c r="K58" s="95"/>
      <c r="L58" s="90"/>
      <c r="M58" s="22"/>
      <c r="N58" s="82"/>
    </row>
    <row r="59" spans="3:14" ht="18" customHeight="1">
      <c r="C59"/>
      <c r="D59" s="92"/>
      <c r="E59" s="93"/>
      <c r="F59" s="94"/>
      <c r="G59" s="94"/>
      <c r="H59" s="85"/>
      <c r="I59" s="85"/>
      <c r="J59" s="41"/>
      <c r="K59" s="95"/>
      <c r="L59" s="90"/>
      <c r="M59" s="22"/>
      <c r="N59" s="82"/>
    </row>
    <row r="60" spans="3:14" ht="18" customHeight="1">
      <c r="C60"/>
      <c r="D60" s="92"/>
      <c r="E60" s="93"/>
      <c r="F60" s="94"/>
      <c r="G60" s="94"/>
      <c r="H60" s="85"/>
      <c r="I60" s="85"/>
      <c r="J60" s="42"/>
      <c r="K60" s="95"/>
      <c r="L60" s="90"/>
      <c r="M60" s="22"/>
      <c r="N60" s="82"/>
    </row>
    <row r="61" spans="3:12" ht="18" customHeight="1">
      <c r="C61" s="4"/>
      <c r="D61" s="4"/>
      <c r="E61" s="12"/>
      <c r="F61" s="9"/>
      <c r="G61" s="9"/>
      <c r="H61" s="32"/>
      <c r="I61" s="32"/>
      <c r="J61" s="6"/>
      <c r="K61" s="20"/>
      <c r="L61" s="2"/>
    </row>
    <row r="62" ht="18" customHeight="1"/>
    <row r="63" ht="18" customHeight="1">
      <c r="C63" s="25"/>
    </row>
    <row r="64" ht="18" customHeight="1"/>
    <row r="65" ht="18" customHeight="1">
      <c r="C65" s="25"/>
    </row>
    <row r="66" ht="18" customHeight="1"/>
    <row r="67" ht="18" customHeight="1">
      <c r="C67" s="25"/>
    </row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sheetProtection password="C4FD" sheet="1"/>
  <mergeCells count="6">
    <mergeCell ref="F42:L42"/>
    <mergeCell ref="D38:H38"/>
    <mergeCell ref="D39:L39"/>
    <mergeCell ref="D40:L40"/>
    <mergeCell ref="D41:L41"/>
    <mergeCell ref="K38:L38"/>
  </mergeCells>
  <printOptions horizontalCentered="1"/>
  <pageMargins left="0.3937007874015748" right="0.3937007874015748" top="0.2755905511811024" bottom="0.2755905511811024" header="0.31496062992125984" footer="0.275590551181102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5050"/>
  </sheetPr>
  <dimension ref="B1:Z35"/>
  <sheetViews>
    <sheetView zoomScale="90" zoomScaleNormal="90" workbookViewId="0" topLeftCell="A1">
      <selection activeCell="D8" sqref="D8"/>
    </sheetView>
  </sheetViews>
  <sheetFormatPr defaultColWidth="11.421875" defaultRowHeight="12.75"/>
  <cols>
    <col min="1" max="1" width="4.28125" style="0" customWidth="1"/>
    <col min="2" max="2" width="14.28125" style="0" customWidth="1"/>
    <col min="7" max="7" width="11.421875" style="10" customWidth="1"/>
    <col min="10" max="10" width="11.421875" style="19" customWidth="1"/>
    <col min="17" max="17" width="11.421875" style="198" customWidth="1"/>
  </cols>
  <sheetData>
    <row r="1" spans="2:26" s="15" customFormat="1" ht="24.75" customHeight="1">
      <c r="B1" s="563" t="s">
        <v>815</v>
      </c>
      <c r="C1" s="564" t="s">
        <v>855</v>
      </c>
      <c r="E1" s="22"/>
      <c r="F1" s="55" t="s">
        <v>26</v>
      </c>
      <c r="G1" s="43"/>
      <c r="P1" s="142"/>
      <c r="Q1" s="1"/>
      <c r="R1" s="142"/>
      <c r="S1" s="142"/>
      <c r="T1" s="240"/>
      <c r="U1" s="241"/>
      <c r="V1" s="84"/>
      <c r="W1" s="22"/>
      <c r="X1" s="34"/>
      <c r="Z1" s="33"/>
    </row>
    <row r="2" spans="2:23" ht="19.5" customHeight="1">
      <c r="B2" s="242" t="s">
        <v>274</v>
      </c>
      <c r="D2" s="66"/>
      <c r="E2" s="23"/>
      <c r="G2" s="23"/>
      <c r="L2" s="284">
        <v>2024</v>
      </c>
      <c r="M2" s="284">
        <v>2023</v>
      </c>
      <c r="N2" s="284">
        <v>2022</v>
      </c>
      <c r="O2" s="284">
        <v>2021</v>
      </c>
      <c r="P2" s="284">
        <v>2020</v>
      </c>
      <c r="Q2" s="508">
        <v>2019</v>
      </c>
      <c r="R2" s="284">
        <v>2018</v>
      </c>
      <c r="S2" s="284"/>
      <c r="T2" s="243"/>
      <c r="U2" s="242"/>
      <c r="V2" s="242"/>
      <c r="W2" s="23"/>
    </row>
    <row r="3" spans="2:23" ht="19.5" customHeight="1">
      <c r="B3" s="246" t="s">
        <v>275</v>
      </c>
      <c r="D3" s="244" t="s">
        <v>277</v>
      </c>
      <c r="G3" s="23"/>
      <c r="H3" s="143" t="s">
        <v>29</v>
      </c>
      <c r="I3" s="23"/>
      <c r="J3" s="76"/>
      <c r="K3" s="66"/>
      <c r="L3" s="66"/>
      <c r="M3" s="66"/>
      <c r="N3" s="246"/>
      <c r="O3" s="246"/>
      <c r="P3" s="246"/>
      <c r="Q3" s="281"/>
      <c r="R3" s="281"/>
      <c r="S3" s="281"/>
      <c r="T3" s="247"/>
      <c r="U3" s="66"/>
      <c r="V3" s="66"/>
      <c r="W3" s="23"/>
    </row>
    <row r="4" spans="2:23" ht="19.5" customHeight="1">
      <c r="B4" s="1"/>
      <c r="G4" s="23"/>
      <c r="H4" s="47" t="s">
        <v>30</v>
      </c>
      <c r="I4" s="23"/>
      <c r="J4" s="463"/>
      <c r="K4" s="66"/>
      <c r="L4" s="66"/>
      <c r="M4" s="66"/>
      <c r="N4" s="248"/>
      <c r="O4" s="248"/>
      <c r="P4" s="248"/>
      <c r="Q4" s="281"/>
      <c r="R4" s="281"/>
      <c r="S4" s="281"/>
      <c r="T4" s="247"/>
      <c r="U4" s="66"/>
      <c r="V4" s="66"/>
      <c r="W4" s="23"/>
    </row>
    <row r="5" spans="2:23" ht="19.5" customHeight="1">
      <c r="B5" s="248">
        <f>O21</f>
        <v>2024</v>
      </c>
      <c r="G5" s="23"/>
      <c r="H5" s="66"/>
      <c r="I5" s="24" t="s">
        <v>33</v>
      </c>
      <c r="J5" s="181"/>
      <c r="K5" s="66"/>
      <c r="L5" s="91" t="s">
        <v>815</v>
      </c>
      <c r="M5" s="91" t="s">
        <v>815</v>
      </c>
      <c r="N5" s="91" t="s">
        <v>815</v>
      </c>
      <c r="O5" s="91" t="s">
        <v>815</v>
      </c>
      <c r="P5" s="91" t="s">
        <v>815</v>
      </c>
      <c r="Q5" s="91" t="s">
        <v>815</v>
      </c>
      <c r="R5" s="91" t="s">
        <v>815</v>
      </c>
      <c r="S5" s="91"/>
      <c r="T5" s="91"/>
      <c r="U5" s="91"/>
      <c r="V5" s="91"/>
      <c r="W5" s="23"/>
    </row>
    <row r="6" spans="7:13" ht="19.5" customHeight="1">
      <c r="G6" s="178"/>
      <c r="H6" s="24" t="s">
        <v>32</v>
      </c>
      <c r="I6" s="24" t="s">
        <v>31</v>
      </c>
      <c r="J6" s="76"/>
      <c r="K6" s="66"/>
      <c r="L6" s="66"/>
      <c r="M6" s="66"/>
    </row>
    <row r="7" spans="2:18" s="15" customFormat="1" ht="19.5" customHeight="1">
      <c r="B7" s="50">
        <f>L7</f>
        <v>8.1</v>
      </c>
      <c r="G7" s="177"/>
      <c r="H7" s="22">
        <v>0</v>
      </c>
      <c r="I7" s="22">
        <v>750</v>
      </c>
      <c r="J7" s="566" t="s">
        <v>520</v>
      </c>
      <c r="K7" s="23"/>
      <c r="L7" s="50">
        <v>8.1</v>
      </c>
      <c r="M7" s="50">
        <v>7.6</v>
      </c>
      <c r="N7" s="50">
        <v>7.45</v>
      </c>
      <c r="O7" s="50">
        <v>7.35</v>
      </c>
      <c r="P7" s="50">
        <v>7.25</v>
      </c>
      <c r="Q7" s="49">
        <v>7.1</v>
      </c>
      <c r="R7" s="50">
        <v>7</v>
      </c>
    </row>
    <row r="8" spans="2:18" s="15" customFormat="1" ht="19.5" customHeight="1">
      <c r="B8" s="50">
        <f aca="true" t="shared" si="0" ref="B8:B14">L8</f>
        <v>8.8</v>
      </c>
      <c r="G8" s="177"/>
      <c r="H8" s="22">
        <v>750</v>
      </c>
      <c r="I8" s="22">
        <v>1000</v>
      </c>
      <c r="J8" s="566" t="s">
        <v>520</v>
      </c>
      <c r="K8" s="82"/>
      <c r="L8" s="50">
        <v>8.8</v>
      </c>
      <c r="M8" s="50">
        <v>8.25</v>
      </c>
      <c r="N8" s="50">
        <v>8.1</v>
      </c>
      <c r="O8" s="50">
        <v>7.99</v>
      </c>
      <c r="P8" s="50">
        <v>7.95</v>
      </c>
      <c r="Q8" s="49">
        <v>7.8</v>
      </c>
      <c r="R8" s="50">
        <v>7.65</v>
      </c>
    </row>
    <row r="9" spans="2:18" s="15" customFormat="1" ht="19.5" customHeight="1">
      <c r="B9" s="50">
        <f t="shared" si="0"/>
        <v>10.15</v>
      </c>
      <c r="G9" s="177"/>
      <c r="H9" s="22">
        <v>1000</v>
      </c>
      <c r="I9" s="22">
        <v>2000</v>
      </c>
      <c r="J9" s="566" t="s">
        <v>520</v>
      </c>
      <c r="K9" s="22"/>
      <c r="L9" s="50">
        <v>10.15</v>
      </c>
      <c r="M9" s="50">
        <v>9.55</v>
      </c>
      <c r="N9" s="50">
        <v>9.35</v>
      </c>
      <c r="O9" s="50">
        <v>9.15</v>
      </c>
      <c r="P9" s="50">
        <v>8.95</v>
      </c>
      <c r="Q9" s="49">
        <v>8.8</v>
      </c>
      <c r="R9" s="50">
        <v>8.65</v>
      </c>
    </row>
    <row r="10" spans="2:18" s="15" customFormat="1" ht="19.5" customHeight="1">
      <c r="B10" s="50">
        <f t="shared" si="0"/>
        <v>15.6</v>
      </c>
      <c r="G10" s="177"/>
      <c r="H10" s="22">
        <v>2000</v>
      </c>
      <c r="I10" s="22">
        <v>5000</v>
      </c>
      <c r="J10" s="566" t="s">
        <v>520</v>
      </c>
      <c r="K10" s="22"/>
      <c r="L10" s="50">
        <v>15.6</v>
      </c>
      <c r="M10" s="50">
        <v>14.65</v>
      </c>
      <c r="N10" s="50">
        <v>14.35</v>
      </c>
      <c r="O10" s="50">
        <v>14.1</v>
      </c>
      <c r="P10" s="50">
        <v>13.75</v>
      </c>
      <c r="Q10" s="49">
        <v>13.35</v>
      </c>
      <c r="R10" s="50">
        <v>13.15</v>
      </c>
    </row>
    <row r="11" spans="2:18" s="15" customFormat="1" ht="19.5" customHeight="1">
      <c r="B11" s="50">
        <f t="shared" si="0"/>
        <v>22.7</v>
      </c>
      <c r="G11" s="177"/>
      <c r="H11" s="22">
        <v>5000</v>
      </c>
      <c r="I11" s="22">
        <v>10000</v>
      </c>
      <c r="J11" s="566" t="s">
        <v>520</v>
      </c>
      <c r="K11" s="22"/>
      <c r="L11" s="50">
        <v>22.7</v>
      </c>
      <c r="M11" s="50">
        <v>21.3</v>
      </c>
      <c r="N11" s="50">
        <v>20.85</v>
      </c>
      <c r="O11" s="50">
        <v>20.5</v>
      </c>
      <c r="P11" s="50">
        <v>20.05</v>
      </c>
      <c r="Q11" s="49">
        <v>19.5</v>
      </c>
      <c r="R11" s="50">
        <v>19.2</v>
      </c>
    </row>
    <row r="12" spans="2:18" s="15" customFormat="1" ht="19.5" customHeight="1">
      <c r="B12" s="50">
        <f t="shared" si="0"/>
        <v>28.7</v>
      </c>
      <c r="G12" s="177"/>
      <c r="H12" s="22">
        <v>10000</v>
      </c>
      <c r="I12" s="22">
        <v>15000</v>
      </c>
      <c r="J12" s="566" t="s">
        <v>520</v>
      </c>
      <c r="K12" s="22"/>
      <c r="L12" s="50">
        <v>28.7</v>
      </c>
      <c r="M12" s="50">
        <v>26.95</v>
      </c>
      <c r="N12" s="50">
        <v>26.4</v>
      </c>
      <c r="O12" s="50">
        <v>26</v>
      </c>
      <c r="P12" s="50"/>
      <c r="Q12" s="49"/>
      <c r="R12" s="50"/>
    </row>
    <row r="13" spans="2:19" s="15" customFormat="1" ht="19.5" customHeight="1">
      <c r="B13" s="50">
        <f t="shared" si="0"/>
        <v>35.55</v>
      </c>
      <c r="G13" s="177"/>
      <c r="H13" s="22">
        <v>15000</v>
      </c>
      <c r="I13" s="22">
        <v>30000</v>
      </c>
      <c r="J13" s="566" t="s">
        <v>520</v>
      </c>
      <c r="K13" s="22"/>
      <c r="L13" s="50">
        <v>35.55</v>
      </c>
      <c r="M13" s="50">
        <v>33.4</v>
      </c>
      <c r="N13" s="50">
        <v>32.7</v>
      </c>
      <c r="O13" s="50">
        <v>32.2</v>
      </c>
      <c r="P13" s="50">
        <v>28.55</v>
      </c>
      <c r="Q13" s="49">
        <v>27.8</v>
      </c>
      <c r="R13" s="50">
        <v>27.3</v>
      </c>
      <c r="S13" s="15" t="s">
        <v>1248</v>
      </c>
    </row>
    <row r="14" spans="2:18" s="15" customFormat="1" ht="19.5" customHeight="1">
      <c r="B14" s="50">
        <f t="shared" si="0"/>
        <v>50</v>
      </c>
      <c r="G14" s="177"/>
      <c r="H14" s="74" t="s">
        <v>1425</v>
      </c>
      <c r="I14" s="22"/>
      <c r="K14" s="47"/>
      <c r="L14" s="562">
        <v>50</v>
      </c>
      <c r="M14" s="562">
        <v>45</v>
      </c>
      <c r="N14" s="562">
        <v>43</v>
      </c>
      <c r="O14" s="562">
        <v>42</v>
      </c>
      <c r="P14" s="562">
        <v>42</v>
      </c>
      <c r="Q14" s="509">
        <v>40</v>
      </c>
      <c r="R14" s="509">
        <v>40</v>
      </c>
    </row>
    <row r="15" spans="7:17" s="15" customFormat="1" ht="19.5" customHeight="1">
      <c r="G15" s="177"/>
      <c r="I15" s="22"/>
      <c r="J15" s="76"/>
      <c r="K15" s="47"/>
      <c r="L15" s="47"/>
      <c r="M15" s="47"/>
      <c r="N15" s="47"/>
      <c r="O15" s="47"/>
      <c r="Q15" s="1"/>
    </row>
    <row r="16" spans="2:17" s="15" customFormat="1" ht="19.5" customHeight="1">
      <c r="B16" s="567"/>
      <c r="C16" s="74" t="s">
        <v>856</v>
      </c>
      <c r="F16" s="29">
        <f>Global!H31</f>
        <v>300</v>
      </c>
      <c r="G16" s="565" t="s">
        <v>520</v>
      </c>
      <c r="H16" s="47"/>
      <c r="I16" s="22"/>
      <c r="J16" s="76"/>
      <c r="K16" s="47"/>
      <c r="L16" s="47"/>
      <c r="M16" s="47"/>
      <c r="N16" s="47"/>
      <c r="O16" s="47"/>
      <c r="Q16" s="1"/>
    </row>
    <row r="17" spans="2:17" s="15" customFormat="1" ht="19.5" customHeight="1">
      <c r="B17" s="74" t="s">
        <v>857</v>
      </c>
      <c r="F17" s="493">
        <f>IF(F16&lt;750,B7,IF(F16&lt;1000,B8,IF(F16&lt;2000,B9,IF(F16&lt;5000,B10,IF(F16&lt;10000,B11,IF(F16&lt;15000,B12,IF(F16&lt;30000,B13,B14)))))))</f>
        <v>8.1</v>
      </c>
      <c r="G17" s="177"/>
      <c r="H17" s="22"/>
      <c r="K17" s="47"/>
      <c r="L17" s="47"/>
      <c r="M17" s="47"/>
      <c r="N17" s="47"/>
      <c r="O17" s="47"/>
      <c r="Q17" s="1"/>
    </row>
    <row r="18" s="15" customFormat="1" ht="19.5" customHeight="1">
      <c r="G18" s="177"/>
    </row>
    <row r="19" s="15" customFormat="1" ht="19.5" customHeight="1">
      <c r="G19" s="177"/>
    </row>
    <row r="20" spans="2:17" s="15" customFormat="1" ht="19.5" customHeight="1">
      <c r="B20" s="570" t="s">
        <v>858</v>
      </c>
      <c r="G20" s="177"/>
      <c r="K20" s="22"/>
      <c r="L20" s="22"/>
      <c r="M20" s="22"/>
      <c r="N20" s="656" t="s">
        <v>1364</v>
      </c>
      <c r="O20" s="22"/>
      <c r="Q20" s="1"/>
    </row>
    <row r="21" spans="2:17" s="15" customFormat="1" ht="19.5" customHeight="1">
      <c r="B21" s="219" t="s">
        <v>859</v>
      </c>
      <c r="G21" s="177"/>
      <c r="K21" s="22"/>
      <c r="L21" s="22"/>
      <c r="M21" s="22"/>
      <c r="N21" s="74" t="s">
        <v>1365</v>
      </c>
      <c r="O21" s="352">
        <v>2024</v>
      </c>
      <c r="Q21" s="1"/>
    </row>
    <row r="22" spans="2:17" s="15" customFormat="1" ht="19.5" customHeight="1">
      <c r="B22" s="219" t="s">
        <v>860</v>
      </c>
      <c r="G22" s="177"/>
      <c r="K22" s="47"/>
      <c r="L22" s="47"/>
      <c r="M22" s="47"/>
      <c r="N22" s="74" t="s">
        <v>1366</v>
      </c>
      <c r="O22" s="657" t="s">
        <v>1492</v>
      </c>
      <c r="P22" s="219" t="s">
        <v>1493</v>
      </c>
      <c r="Q22" s="1"/>
    </row>
    <row r="23" spans="7:17" s="15" customFormat="1" ht="19.5" customHeight="1">
      <c r="G23" s="177"/>
      <c r="H23" s="22"/>
      <c r="I23" s="22"/>
      <c r="J23" s="22"/>
      <c r="K23" s="22"/>
      <c r="L23" s="22"/>
      <c r="M23" s="22"/>
      <c r="N23" s="22"/>
      <c r="O23" s="22"/>
      <c r="Q23" s="1"/>
    </row>
    <row r="24" spans="3:17" s="15" customFormat="1" ht="19.5" customHeight="1">
      <c r="C24" s="571" t="s">
        <v>861</v>
      </c>
      <c r="D24" s="18">
        <f>Global!K20</f>
        <v>0</v>
      </c>
      <c r="G24" s="177"/>
      <c r="H24" s="22"/>
      <c r="I24" s="22"/>
      <c r="J24" s="76"/>
      <c r="K24" s="22"/>
      <c r="L24" s="22"/>
      <c r="M24" s="22"/>
      <c r="N24" s="22"/>
      <c r="O24" s="22"/>
      <c r="Q24" s="1"/>
    </row>
    <row r="25" spans="2:17" s="15" customFormat="1" ht="19.5" customHeight="1">
      <c r="B25" s="47" t="s">
        <v>34</v>
      </c>
      <c r="C25" s="22"/>
      <c r="D25" s="76"/>
      <c r="E25" s="177">
        <v>0</v>
      </c>
      <c r="G25" s="177"/>
      <c r="H25" s="22"/>
      <c r="I25" s="22"/>
      <c r="J25" s="22"/>
      <c r="K25" s="22"/>
      <c r="L25" s="22"/>
      <c r="M25" s="22"/>
      <c r="N25" s="22"/>
      <c r="O25" s="22"/>
      <c r="Q25" s="1"/>
    </row>
    <row r="26" spans="2:15" s="1" customFormat="1" ht="19.5" customHeight="1">
      <c r="B26" s="74" t="s">
        <v>713</v>
      </c>
      <c r="C26" s="22"/>
      <c r="D26" s="22"/>
      <c r="E26" s="177">
        <v>0.02</v>
      </c>
      <c r="G26" s="180"/>
      <c r="H26" s="66"/>
      <c r="I26" s="66"/>
      <c r="J26" s="66"/>
      <c r="K26" s="66"/>
      <c r="L26" s="66"/>
      <c r="M26" s="66"/>
      <c r="N26" s="66"/>
      <c r="O26" s="66"/>
    </row>
    <row r="27" spans="2:17" s="15" customFormat="1" ht="19.5" customHeight="1">
      <c r="B27" s="74" t="s">
        <v>714</v>
      </c>
      <c r="C27" s="22"/>
      <c r="D27" s="22"/>
      <c r="E27" s="177">
        <v>0.04</v>
      </c>
      <c r="G27" s="177"/>
      <c r="Q27" s="1"/>
    </row>
    <row r="28" spans="2:17" s="15" customFormat="1" ht="19.5" customHeight="1">
      <c r="B28" s="74" t="s">
        <v>715</v>
      </c>
      <c r="C28" s="22"/>
      <c r="D28" s="22"/>
      <c r="E28" s="177">
        <v>0.06</v>
      </c>
      <c r="G28" s="177"/>
      <c r="Q28" s="1"/>
    </row>
    <row r="29" spans="2:17" s="13" customFormat="1" ht="19.5" customHeight="1">
      <c r="B29" s="74" t="s">
        <v>716</v>
      </c>
      <c r="C29" s="22"/>
      <c r="D29" s="22"/>
      <c r="E29" s="177">
        <v>0.1</v>
      </c>
      <c r="G29" s="46"/>
      <c r="Q29" s="5"/>
    </row>
    <row r="30" spans="3:7" ht="19.5" customHeight="1">
      <c r="C30" s="571" t="s">
        <v>862</v>
      </c>
      <c r="D30" s="493">
        <f>IF(D24&lt;100,(D24*0),IF(D24&lt;150,(D24*E26),IF(D24&lt;200,(D24*E27),IF(D24&lt;300,(D24*E28),IF(D24&gt;300,(D24*E29))))))</f>
        <v>0</v>
      </c>
      <c r="G30" s="178"/>
    </row>
    <row r="31" ht="19.5" customHeight="1">
      <c r="G31" s="178"/>
    </row>
    <row r="32" spans="7:15" ht="19.5" customHeight="1">
      <c r="G32" s="178"/>
      <c r="H32" s="22"/>
      <c r="I32" s="22"/>
      <c r="J32" s="76"/>
      <c r="K32" s="22"/>
      <c r="L32" s="22"/>
      <c r="M32" s="22"/>
      <c r="N32" s="22"/>
      <c r="O32" s="22"/>
    </row>
    <row r="33" spans="7:15" ht="19.5" customHeight="1">
      <c r="G33" s="178"/>
      <c r="H33" s="66"/>
      <c r="I33" s="66"/>
      <c r="K33" s="66"/>
      <c r="L33" s="66"/>
      <c r="M33" s="66"/>
      <c r="N33" s="66"/>
      <c r="O33" s="66"/>
    </row>
    <row r="34" spans="7:15" ht="19.5" customHeight="1">
      <c r="G34" s="178"/>
      <c r="H34" s="23"/>
      <c r="I34" s="23"/>
      <c r="J34" s="73"/>
      <c r="K34" s="23"/>
      <c r="L34" s="23"/>
      <c r="M34" s="23"/>
      <c r="N34" s="23"/>
      <c r="O34" s="23"/>
    </row>
    <row r="35" spans="7:17" s="15" customFormat="1" ht="19.5" customHeight="1">
      <c r="G35" s="177"/>
      <c r="H35" s="22"/>
      <c r="I35" s="22"/>
      <c r="J35" s="22"/>
      <c r="K35" s="22"/>
      <c r="L35" s="22"/>
      <c r="M35" s="22"/>
      <c r="N35" s="22"/>
      <c r="O35" s="22"/>
      <c r="Q35" s="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</sheetData>
  <sheetProtection password="C4FD" sheet="1"/>
  <printOptions horizontalCentered="1"/>
  <pageMargins left="0.3937007874015748" right="0.3937007874015748" top="0.2755905511811024" bottom="0.2755905511811024" header="0.31496062992125984" footer="0.275590551181102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293"/>
  <sheetViews>
    <sheetView zoomScalePageLayoutView="0" workbookViewId="0" topLeftCell="A1">
      <pane ySplit="5" topLeftCell="A216" activePane="bottomLeft" state="frozen"/>
      <selection pane="topLeft" activeCell="A1" sqref="A1"/>
      <selection pane="bottomLeft" activeCell="H218" sqref="H218"/>
    </sheetView>
  </sheetViews>
  <sheetFormatPr defaultColWidth="11.421875" defaultRowHeight="12.75"/>
  <cols>
    <col min="1" max="1" width="7.140625" style="0" customWidth="1"/>
    <col min="2" max="2" width="12.140625" style="1" customWidth="1"/>
    <col min="3" max="3" width="28.57421875" style="0" customWidth="1"/>
    <col min="4" max="4" width="24.28125" style="0" customWidth="1"/>
    <col min="5" max="5" width="14.28125" style="0" customWidth="1"/>
    <col min="6" max="6" width="11.421875" style="1" customWidth="1"/>
    <col min="7" max="7" width="2.8515625" style="0" customWidth="1"/>
    <col min="8" max="9" width="12.8515625" style="1" customWidth="1"/>
    <col min="10" max="16" width="12.00390625" style="282" bestFit="1" customWidth="1"/>
    <col min="17" max="17" width="11.421875" style="198" customWidth="1"/>
    <col min="18" max="19" width="12.140625" style="0" customWidth="1"/>
  </cols>
  <sheetData>
    <row r="1" spans="1:23" s="15" customFormat="1" ht="24.75" customHeight="1">
      <c r="A1" s="43"/>
      <c r="B1" s="55" t="s">
        <v>26</v>
      </c>
      <c r="C1" s="22"/>
      <c r="D1" s="56"/>
      <c r="E1" s="22"/>
      <c r="F1" s="66"/>
      <c r="G1" s="22"/>
      <c r="H1" s="91" t="s">
        <v>2</v>
      </c>
      <c r="I1" s="91"/>
      <c r="J1" s="142"/>
      <c r="K1" s="142"/>
      <c r="L1" s="142"/>
      <c r="M1" s="142"/>
      <c r="N1" s="142" t="s">
        <v>789</v>
      </c>
      <c r="O1" s="142" t="s">
        <v>725</v>
      </c>
      <c r="P1" s="142" t="s">
        <v>359</v>
      </c>
      <c r="Q1" s="240" t="s">
        <v>359</v>
      </c>
      <c r="R1" s="241" t="s">
        <v>120</v>
      </c>
      <c r="S1" s="84" t="s">
        <v>119</v>
      </c>
      <c r="T1" s="22"/>
      <c r="U1" s="34"/>
      <c r="W1" s="33"/>
    </row>
    <row r="2" spans="1:20" ht="15.75">
      <c r="A2" s="23"/>
      <c r="B2" s="66"/>
      <c r="C2" s="23"/>
      <c r="D2" s="23"/>
      <c r="E2" s="23"/>
      <c r="F2" s="66"/>
      <c r="G2" s="23"/>
      <c r="H2" s="242" t="s">
        <v>274</v>
      </c>
      <c r="I2" s="242"/>
      <c r="J2" s="284">
        <v>2023</v>
      </c>
      <c r="K2" s="284">
        <v>2023</v>
      </c>
      <c r="L2" s="284">
        <v>2022</v>
      </c>
      <c r="M2" s="284">
        <v>2021</v>
      </c>
      <c r="N2" s="284">
        <v>2019</v>
      </c>
      <c r="O2" s="284">
        <v>2018</v>
      </c>
      <c r="P2" s="284">
        <v>2018</v>
      </c>
      <c r="Q2" s="243">
        <v>2017</v>
      </c>
      <c r="R2" s="242">
        <v>2015</v>
      </c>
      <c r="S2" s="242">
        <v>2015</v>
      </c>
      <c r="T2" s="23"/>
    </row>
    <row r="3" spans="1:20" ht="18">
      <c r="A3" s="23"/>
      <c r="B3" s="66"/>
      <c r="C3" s="244" t="s">
        <v>277</v>
      </c>
      <c r="D3" s="245"/>
      <c r="E3" s="23"/>
      <c r="F3" s="66"/>
      <c r="G3" s="23"/>
      <c r="H3" s="246" t="s">
        <v>275</v>
      </c>
      <c r="I3" s="246"/>
      <c r="J3" s="281" t="s">
        <v>1490</v>
      </c>
      <c r="K3" s="281"/>
      <c r="L3" s="281"/>
      <c r="M3" s="281"/>
      <c r="N3" s="281"/>
      <c r="O3" s="281"/>
      <c r="P3" s="281"/>
      <c r="Q3" s="247"/>
      <c r="R3" s="66"/>
      <c r="S3" s="66"/>
      <c r="T3" s="23"/>
    </row>
    <row r="4" spans="1:20" ht="15.75">
      <c r="A4" s="23"/>
      <c r="B4" s="66"/>
      <c r="C4" s="23"/>
      <c r="D4" s="23"/>
      <c r="E4" s="23"/>
      <c r="F4" s="66"/>
      <c r="G4" s="23"/>
      <c r="H4" s="483"/>
      <c r="I4" s="248"/>
      <c r="J4" s="281"/>
      <c r="K4" s="281"/>
      <c r="L4" s="281"/>
      <c r="M4" s="281"/>
      <c r="N4" s="281"/>
      <c r="O4" s="281"/>
      <c r="P4" s="281"/>
      <c r="Q4" s="247"/>
      <c r="R4" s="66"/>
      <c r="S4" s="66"/>
      <c r="T4" s="23"/>
    </row>
    <row r="5" spans="1:20" ht="20.25">
      <c r="A5" s="23"/>
      <c r="B5" s="88" t="s">
        <v>198</v>
      </c>
      <c r="C5" s="89" t="s">
        <v>0</v>
      </c>
      <c r="D5" s="90"/>
      <c r="E5" s="89" t="s">
        <v>1</v>
      </c>
      <c r="F5" s="89" t="s">
        <v>33</v>
      </c>
      <c r="G5" s="89"/>
      <c r="H5" s="248">
        <f>'Poste et ristourne'!O21</f>
        <v>2024</v>
      </c>
      <c r="I5" s="242"/>
      <c r="J5" s="91" t="s">
        <v>2</v>
      </c>
      <c r="K5" s="91" t="s">
        <v>2</v>
      </c>
      <c r="L5" s="91" t="s">
        <v>2</v>
      </c>
      <c r="M5" s="91" t="s">
        <v>2</v>
      </c>
      <c r="N5" s="91" t="s">
        <v>2</v>
      </c>
      <c r="O5" s="91" t="s">
        <v>2</v>
      </c>
      <c r="P5" s="91" t="s">
        <v>2</v>
      </c>
      <c r="Q5" s="91" t="s">
        <v>2</v>
      </c>
      <c r="R5" s="91" t="s">
        <v>2</v>
      </c>
      <c r="S5" s="91" t="s">
        <v>2</v>
      </c>
      <c r="T5" s="23"/>
    </row>
    <row r="6" spans="1:20" ht="20.25">
      <c r="A6" s="23"/>
      <c r="B6" s="88"/>
      <c r="C6" s="90"/>
      <c r="D6" s="90"/>
      <c r="E6" s="90"/>
      <c r="F6" s="89"/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23"/>
    </row>
    <row r="7" spans="1:22" ht="15">
      <c r="A7" s="23"/>
      <c r="B7" s="249">
        <v>1</v>
      </c>
      <c r="C7" s="250" t="s">
        <v>9</v>
      </c>
      <c r="D7" s="251" t="s">
        <v>7</v>
      </c>
      <c r="E7" s="251"/>
      <c r="F7" s="252">
        <v>200</v>
      </c>
      <c r="G7" s="251"/>
      <c r="H7" s="52">
        <f>J7</f>
        <v>15</v>
      </c>
      <c r="I7" s="52"/>
      <c r="J7" s="52">
        <v>15</v>
      </c>
      <c r="K7" s="52">
        <v>15</v>
      </c>
      <c r="L7" s="52">
        <v>15</v>
      </c>
      <c r="M7" s="52">
        <v>15</v>
      </c>
      <c r="N7" s="52">
        <v>15</v>
      </c>
      <c r="O7" s="52">
        <v>15</v>
      </c>
      <c r="P7" s="52">
        <v>15</v>
      </c>
      <c r="Q7" s="52">
        <v>14</v>
      </c>
      <c r="R7" s="52">
        <v>14</v>
      </c>
      <c r="S7" s="52">
        <v>14</v>
      </c>
      <c r="T7" s="23"/>
      <c r="V7" s="19">
        <f>M7-N7</f>
        <v>0</v>
      </c>
    </row>
    <row r="8" spans="1:22" ht="15">
      <c r="A8" s="23"/>
      <c r="B8" s="249">
        <v>1</v>
      </c>
      <c r="C8" s="250"/>
      <c r="D8" s="251" t="s">
        <v>8</v>
      </c>
      <c r="E8" s="251"/>
      <c r="F8" s="252">
        <v>50</v>
      </c>
      <c r="G8" s="251"/>
      <c r="H8" s="52">
        <f aca="true" t="shared" si="0" ref="H8:H71">J8</f>
        <v>4.5</v>
      </c>
      <c r="I8" s="52"/>
      <c r="J8" s="52">
        <v>4.5</v>
      </c>
      <c r="K8" s="52">
        <v>4.5</v>
      </c>
      <c r="L8" s="52">
        <v>4.5</v>
      </c>
      <c r="M8" s="52">
        <v>4.5</v>
      </c>
      <c r="N8" s="52">
        <v>4.5</v>
      </c>
      <c r="O8" s="52">
        <v>4.5</v>
      </c>
      <c r="P8" s="52">
        <v>4.5</v>
      </c>
      <c r="Q8" s="52">
        <v>4</v>
      </c>
      <c r="R8" s="52">
        <v>4</v>
      </c>
      <c r="S8" s="52">
        <v>4</v>
      </c>
      <c r="T8" s="23"/>
      <c r="V8" s="19">
        <f aca="true" t="shared" si="1" ref="V8:V71">M8-N8</f>
        <v>0</v>
      </c>
    </row>
    <row r="9" spans="1:22" ht="15">
      <c r="A9" s="23"/>
      <c r="B9" s="249">
        <v>1</v>
      </c>
      <c r="C9" s="250" t="s">
        <v>6</v>
      </c>
      <c r="D9" s="251"/>
      <c r="E9" s="251" t="s">
        <v>273</v>
      </c>
      <c r="F9" s="252">
        <v>50</v>
      </c>
      <c r="G9" s="251"/>
      <c r="H9" s="52">
        <f t="shared" si="0"/>
        <v>5</v>
      </c>
      <c r="I9" s="52"/>
      <c r="J9" s="52">
        <v>5</v>
      </c>
      <c r="K9" s="52">
        <v>5</v>
      </c>
      <c r="L9" s="52">
        <v>5</v>
      </c>
      <c r="M9" s="52">
        <v>5</v>
      </c>
      <c r="N9" s="52">
        <v>5</v>
      </c>
      <c r="O9" s="52">
        <v>5</v>
      </c>
      <c r="P9" s="52">
        <v>5</v>
      </c>
      <c r="Q9" s="52">
        <v>5</v>
      </c>
      <c r="R9" s="52">
        <v>5</v>
      </c>
      <c r="S9" s="52">
        <v>5</v>
      </c>
      <c r="T9" s="23"/>
      <c r="V9" s="19">
        <f t="shared" si="1"/>
        <v>0</v>
      </c>
    </row>
    <row r="10" spans="1:22" ht="15">
      <c r="A10" s="23"/>
      <c r="B10" s="249">
        <v>1</v>
      </c>
      <c r="C10" s="250" t="s">
        <v>571</v>
      </c>
      <c r="D10" s="251" t="s">
        <v>7</v>
      </c>
      <c r="E10" s="251"/>
      <c r="F10" s="252">
        <v>150</v>
      </c>
      <c r="G10" s="251"/>
      <c r="H10" s="52">
        <f t="shared" si="0"/>
        <v>12.5</v>
      </c>
      <c r="I10" s="52"/>
      <c r="J10" s="52">
        <v>12.5</v>
      </c>
      <c r="K10" s="52">
        <v>12.5</v>
      </c>
      <c r="L10" s="52">
        <v>12.5</v>
      </c>
      <c r="M10" s="52">
        <v>12.5</v>
      </c>
      <c r="N10" s="52">
        <v>12.5</v>
      </c>
      <c r="O10" s="52">
        <v>12.5</v>
      </c>
      <c r="P10" s="52">
        <v>12.5</v>
      </c>
      <c r="Q10" s="52">
        <v>12.5</v>
      </c>
      <c r="R10" s="52">
        <v>12.5</v>
      </c>
      <c r="S10" s="52">
        <v>12.5</v>
      </c>
      <c r="T10" s="23"/>
      <c r="V10" s="19">
        <f t="shared" si="1"/>
        <v>0</v>
      </c>
    </row>
    <row r="11" spans="1:22" ht="15">
      <c r="A11" s="23"/>
      <c r="B11" s="249">
        <v>1</v>
      </c>
      <c r="C11" s="250"/>
      <c r="D11" s="251" t="s">
        <v>8</v>
      </c>
      <c r="E11" s="251"/>
      <c r="F11" s="252">
        <v>50</v>
      </c>
      <c r="G11" s="251"/>
      <c r="H11" s="52">
        <f t="shared" si="0"/>
        <v>3.5</v>
      </c>
      <c r="I11" s="52"/>
      <c r="J11" s="52">
        <v>3.5</v>
      </c>
      <c r="K11" s="52">
        <v>3.5</v>
      </c>
      <c r="L11" s="52">
        <v>3.5</v>
      </c>
      <c r="M11" s="52">
        <v>3.5</v>
      </c>
      <c r="N11" s="52">
        <v>3.5</v>
      </c>
      <c r="O11" s="52">
        <v>3.5</v>
      </c>
      <c r="P11" s="52">
        <v>3.5</v>
      </c>
      <c r="Q11" s="52">
        <v>3.5</v>
      </c>
      <c r="R11" s="52">
        <v>3.5</v>
      </c>
      <c r="S11" s="52">
        <v>3.5</v>
      </c>
      <c r="T11" s="23"/>
      <c r="V11" s="19">
        <f t="shared" si="1"/>
        <v>0</v>
      </c>
    </row>
    <row r="12" spans="1:22" ht="15">
      <c r="A12" s="23"/>
      <c r="B12" s="249">
        <v>1</v>
      </c>
      <c r="C12" s="250" t="s">
        <v>4</v>
      </c>
      <c r="D12" s="251" t="s">
        <v>5</v>
      </c>
      <c r="E12" s="251" t="s">
        <v>36</v>
      </c>
      <c r="F12" s="252">
        <v>100</v>
      </c>
      <c r="G12" s="251"/>
      <c r="H12" s="52">
        <f t="shared" si="0"/>
        <v>9</v>
      </c>
      <c r="I12" s="52"/>
      <c r="J12" s="52">
        <v>9</v>
      </c>
      <c r="K12" s="52">
        <v>9</v>
      </c>
      <c r="L12" s="52">
        <v>9</v>
      </c>
      <c r="M12" s="52">
        <v>9</v>
      </c>
      <c r="N12" s="52">
        <v>9</v>
      </c>
      <c r="O12" s="52">
        <v>9</v>
      </c>
      <c r="P12" s="52">
        <v>9</v>
      </c>
      <c r="Q12" s="52">
        <v>9</v>
      </c>
      <c r="R12" s="52">
        <v>9</v>
      </c>
      <c r="S12" s="52">
        <v>9</v>
      </c>
      <c r="T12" s="23"/>
      <c r="V12" s="19">
        <f t="shared" si="1"/>
        <v>0</v>
      </c>
    </row>
    <row r="13" spans="1:22" ht="15">
      <c r="A13" s="23"/>
      <c r="B13" s="253"/>
      <c r="C13" s="57"/>
      <c r="D13" s="254"/>
      <c r="E13" s="254"/>
      <c r="F13" s="255"/>
      <c r="G13" s="254"/>
      <c r="H13" s="52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23"/>
      <c r="V13" s="19">
        <f t="shared" si="1"/>
        <v>0</v>
      </c>
    </row>
    <row r="14" spans="1:22" ht="15">
      <c r="A14" s="23"/>
      <c r="B14" s="256">
        <v>2</v>
      </c>
      <c r="C14" s="257" t="s">
        <v>20</v>
      </c>
      <c r="D14" s="251" t="s">
        <v>21</v>
      </c>
      <c r="E14" s="251"/>
      <c r="F14" s="252">
        <v>1500</v>
      </c>
      <c r="G14" s="251"/>
      <c r="H14" s="52">
        <f t="shared" si="0"/>
        <v>15</v>
      </c>
      <c r="I14" s="52"/>
      <c r="J14" s="52">
        <v>15</v>
      </c>
      <c r="K14" s="52">
        <v>15</v>
      </c>
      <c r="L14" s="52">
        <v>15</v>
      </c>
      <c r="M14" s="52">
        <v>15</v>
      </c>
      <c r="N14" s="52">
        <v>15</v>
      </c>
      <c r="O14" s="52">
        <v>15</v>
      </c>
      <c r="P14" s="52">
        <v>15</v>
      </c>
      <c r="Q14" s="52">
        <v>14</v>
      </c>
      <c r="R14" s="52">
        <v>14</v>
      </c>
      <c r="S14" s="52">
        <v>14</v>
      </c>
      <c r="T14" s="23"/>
      <c r="V14" s="19">
        <f t="shared" si="1"/>
        <v>0</v>
      </c>
    </row>
    <row r="15" spans="1:22" ht="15">
      <c r="A15" s="23"/>
      <c r="B15" s="256">
        <v>2</v>
      </c>
      <c r="C15" s="257"/>
      <c r="D15" s="251" t="s">
        <v>22</v>
      </c>
      <c r="E15" s="251"/>
      <c r="F15" s="252">
        <v>500</v>
      </c>
      <c r="G15" s="251"/>
      <c r="H15" s="52">
        <f t="shared" si="0"/>
        <v>7</v>
      </c>
      <c r="I15" s="52"/>
      <c r="J15" s="52">
        <v>7</v>
      </c>
      <c r="K15" s="52">
        <v>7</v>
      </c>
      <c r="L15" s="52">
        <v>7</v>
      </c>
      <c r="M15" s="52">
        <v>7</v>
      </c>
      <c r="N15" s="52">
        <v>6.5</v>
      </c>
      <c r="O15" s="52">
        <v>6.5</v>
      </c>
      <c r="P15" s="52">
        <v>6.5</v>
      </c>
      <c r="Q15" s="52">
        <v>6</v>
      </c>
      <c r="R15" s="52">
        <v>6</v>
      </c>
      <c r="S15" s="52">
        <v>6</v>
      </c>
      <c r="T15" s="23"/>
      <c r="V15" s="19">
        <f t="shared" si="1"/>
        <v>0.5</v>
      </c>
    </row>
    <row r="16" spans="1:22" ht="15">
      <c r="A16" s="23"/>
      <c r="B16" s="256">
        <v>2</v>
      </c>
      <c r="C16" s="257" t="s">
        <v>15</v>
      </c>
      <c r="D16" s="251" t="s">
        <v>16</v>
      </c>
      <c r="E16" s="251" t="s">
        <v>17</v>
      </c>
      <c r="F16" s="252">
        <v>50</v>
      </c>
      <c r="G16" s="251"/>
      <c r="H16" s="52">
        <f t="shared" si="0"/>
        <v>3</v>
      </c>
      <c r="I16" s="52"/>
      <c r="J16" s="52">
        <v>3</v>
      </c>
      <c r="K16" s="52">
        <v>3</v>
      </c>
      <c r="L16" s="52">
        <v>2.5</v>
      </c>
      <c r="M16" s="52">
        <v>2.5</v>
      </c>
      <c r="N16" s="52">
        <v>2.5</v>
      </c>
      <c r="O16" s="52">
        <v>2.5</v>
      </c>
      <c r="P16" s="52">
        <v>2.5</v>
      </c>
      <c r="Q16" s="52">
        <v>2.5</v>
      </c>
      <c r="R16" s="52">
        <v>2.5</v>
      </c>
      <c r="S16" s="52">
        <v>2.5</v>
      </c>
      <c r="T16" s="23"/>
      <c r="V16" s="19">
        <f t="shared" si="1"/>
        <v>0</v>
      </c>
    </row>
    <row r="17" spans="1:22" ht="15">
      <c r="A17" s="23"/>
      <c r="B17" s="256">
        <v>2</v>
      </c>
      <c r="C17" s="257"/>
      <c r="D17" s="251" t="s">
        <v>18</v>
      </c>
      <c r="E17" s="251" t="s">
        <v>43</v>
      </c>
      <c r="F17" s="252">
        <v>800</v>
      </c>
      <c r="G17" s="251"/>
      <c r="H17" s="52">
        <f t="shared" si="0"/>
        <v>50</v>
      </c>
      <c r="I17" s="52"/>
      <c r="J17" s="52">
        <v>50</v>
      </c>
      <c r="K17" s="52">
        <v>50</v>
      </c>
      <c r="L17" s="52">
        <v>45</v>
      </c>
      <c r="M17" s="52">
        <v>45</v>
      </c>
      <c r="N17" s="52">
        <v>45</v>
      </c>
      <c r="O17" s="52">
        <v>45</v>
      </c>
      <c r="P17" s="52">
        <v>45</v>
      </c>
      <c r="Q17" s="52">
        <v>45</v>
      </c>
      <c r="R17" s="52">
        <v>45</v>
      </c>
      <c r="S17" s="52">
        <v>45</v>
      </c>
      <c r="T17" s="23"/>
      <c r="V17" s="19">
        <f t="shared" si="1"/>
        <v>0</v>
      </c>
    </row>
    <row r="18" spans="1:22" ht="15">
      <c r="A18" s="23"/>
      <c r="B18" s="256">
        <v>2</v>
      </c>
      <c r="C18" s="257" t="s">
        <v>19</v>
      </c>
      <c r="D18" s="251" t="s">
        <v>16</v>
      </c>
      <c r="E18" s="251" t="s">
        <v>319</v>
      </c>
      <c r="F18" s="252">
        <v>500</v>
      </c>
      <c r="G18" s="251"/>
      <c r="H18" s="52">
        <f t="shared" si="0"/>
        <v>5</v>
      </c>
      <c r="I18" s="52"/>
      <c r="J18" s="52">
        <v>5</v>
      </c>
      <c r="K18" s="52">
        <v>5</v>
      </c>
      <c r="L18" s="52">
        <v>5</v>
      </c>
      <c r="M18" s="52">
        <v>5</v>
      </c>
      <c r="N18" s="52">
        <v>4</v>
      </c>
      <c r="O18" s="52">
        <v>4</v>
      </c>
      <c r="P18" s="52">
        <v>4</v>
      </c>
      <c r="Q18" s="52">
        <v>4</v>
      </c>
      <c r="R18" s="52">
        <v>4</v>
      </c>
      <c r="S18" s="52">
        <v>4</v>
      </c>
      <c r="T18" s="23"/>
      <c r="V18" s="19">
        <f t="shared" si="1"/>
        <v>1</v>
      </c>
    </row>
    <row r="19" spans="1:22" ht="15">
      <c r="A19" s="23"/>
      <c r="B19" s="256">
        <v>2</v>
      </c>
      <c r="C19" s="257" t="s">
        <v>375</v>
      </c>
      <c r="D19" s="251" t="s">
        <v>22</v>
      </c>
      <c r="E19" s="251"/>
      <c r="F19" s="252">
        <v>500</v>
      </c>
      <c r="G19" s="251"/>
      <c r="H19" s="52">
        <f t="shared" si="0"/>
        <v>7</v>
      </c>
      <c r="I19" s="52"/>
      <c r="J19" s="52">
        <v>7</v>
      </c>
      <c r="K19" s="52">
        <v>7</v>
      </c>
      <c r="L19" s="52">
        <v>7</v>
      </c>
      <c r="M19" s="52">
        <v>7</v>
      </c>
      <c r="N19" s="52">
        <v>6</v>
      </c>
      <c r="O19" s="52">
        <v>6</v>
      </c>
      <c r="P19" s="52">
        <v>6</v>
      </c>
      <c r="Q19" s="52">
        <v>6</v>
      </c>
      <c r="R19" s="52"/>
      <c r="S19" s="52"/>
      <c r="T19" s="23"/>
      <c r="V19" s="19">
        <f t="shared" si="1"/>
        <v>1</v>
      </c>
    </row>
    <row r="20" spans="1:22" ht="15">
      <c r="A20" s="23"/>
      <c r="B20" s="256">
        <v>2</v>
      </c>
      <c r="C20" s="257" t="s">
        <v>384</v>
      </c>
      <c r="D20" s="251" t="s">
        <v>22</v>
      </c>
      <c r="E20" s="251"/>
      <c r="F20" s="252">
        <v>500</v>
      </c>
      <c r="G20" s="251"/>
      <c r="H20" s="52">
        <f t="shared" si="0"/>
        <v>9</v>
      </c>
      <c r="I20" s="52"/>
      <c r="J20" s="52">
        <v>9</v>
      </c>
      <c r="K20" s="52">
        <v>9</v>
      </c>
      <c r="L20" s="52">
        <v>9</v>
      </c>
      <c r="M20" s="52">
        <v>9</v>
      </c>
      <c r="N20" s="52">
        <v>8</v>
      </c>
      <c r="O20" s="52">
        <v>8</v>
      </c>
      <c r="P20" s="52">
        <v>8</v>
      </c>
      <c r="Q20" s="52">
        <v>8</v>
      </c>
      <c r="R20" s="52"/>
      <c r="S20" s="52"/>
      <c r="T20" s="23"/>
      <c r="V20" s="19">
        <f t="shared" si="1"/>
        <v>1</v>
      </c>
    </row>
    <row r="21" spans="1:22" ht="15">
      <c r="A21" s="23">
        <v>2020</v>
      </c>
      <c r="B21" s="256">
        <v>2</v>
      </c>
      <c r="C21" s="257" t="s">
        <v>814</v>
      </c>
      <c r="D21" s="251" t="s">
        <v>1426</v>
      </c>
      <c r="E21" s="251"/>
      <c r="F21" s="279">
        <v>500</v>
      </c>
      <c r="G21" s="51"/>
      <c r="H21" s="52">
        <f t="shared" si="0"/>
        <v>6</v>
      </c>
      <c r="I21" s="279"/>
      <c r="J21" s="283">
        <v>6</v>
      </c>
      <c r="K21" s="283">
        <v>6</v>
      </c>
      <c r="L21" s="283">
        <v>5</v>
      </c>
      <c r="M21" s="283">
        <v>5</v>
      </c>
      <c r="N21" s="283">
        <v>5</v>
      </c>
      <c r="O21" s="475" t="s">
        <v>813</v>
      </c>
      <c r="P21" s="283"/>
      <c r="Q21" s="506" t="s">
        <v>1370</v>
      </c>
      <c r="R21" s="52"/>
      <c r="S21" s="52"/>
      <c r="T21" s="23"/>
      <c r="V21" s="19">
        <f t="shared" si="1"/>
        <v>0</v>
      </c>
    </row>
    <row r="22" spans="1:22" ht="14.25">
      <c r="A22" s="23"/>
      <c r="B22" s="258"/>
      <c r="C22" s="259"/>
      <c r="D22" s="259"/>
      <c r="E22" s="259"/>
      <c r="F22" s="258"/>
      <c r="G22" s="259"/>
      <c r="H22" s="52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23"/>
      <c r="V22" s="19">
        <f t="shared" si="1"/>
        <v>0</v>
      </c>
    </row>
    <row r="23" spans="1:22" ht="15">
      <c r="A23" s="23"/>
      <c r="B23" s="260">
        <v>3</v>
      </c>
      <c r="C23" s="261" t="s">
        <v>10</v>
      </c>
      <c r="D23" s="251" t="s">
        <v>11</v>
      </c>
      <c r="E23" s="252" t="s">
        <v>37</v>
      </c>
      <c r="F23" s="252">
        <v>100</v>
      </c>
      <c r="G23" s="252"/>
      <c r="H23" s="52">
        <f t="shared" si="0"/>
        <v>12</v>
      </c>
      <c r="I23" s="54"/>
      <c r="J23" s="54">
        <v>12</v>
      </c>
      <c r="K23" s="54">
        <v>12</v>
      </c>
      <c r="L23" s="54">
        <v>11</v>
      </c>
      <c r="M23" s="54">
        <v>10</v>
      </c>
      <c r="N23" s="54">
        <v>10</v>
      </c>
      <c r="O23" s="54">
        <v>10</v>
      </c>
      <c r="P23" s="54">
        <v>10</v>
      </c>
      <c r="Q23" s="54">
        <v>10</v>
      </c>
      <c r="R23" s="54">
        <v>10</v>
      </c>
      <c r="S23" s="54">
        <v>10</v>
      </c>
      <c r="T23" s="23"/>
      <c r="V23" s="19">
        <f t="shared" si="1"/>
        <v>0</v>
      </c>
    </row>
    <row r="24" spans="1:22" ht="14.25">
      <c r="A24" s="23"/>
      <c r="B24" s="260">
        <v>3</v>
      </c>
      <c r="C24" s="262"/>
      <c r="D24" s="251" t="s">
        <v>12</v>
      </c>
      <c r="E24" s="252" t="s">
        <v>38</v>
      </c>
      <c r="F24" s="252">
        <v>100</v>
      </c>
      <c r="G24" s="252"/>
      <c r="H24" s="52">
        <f t="shared" si="0"/>
        <v>12</v>
      </c>
      <c r="I24" s="54"/>
      <c r="J24" s="54">
        <v>12</v>
      </c>
      <c r="K24" s="54">
        <v>12</v>
      </c>
      <c r="L24" s="54">
        <v>11</v>
      </c>
      <c r="M24" s="54">
        <v>10</v>
      </c>
      <c r="N24" s="54">
        <v>10</v>
      </c>
      <c r="O24" s="54">
        <v>10</v>
      </c>
      <c r="P24" s="54">
        <v>10</v>
      </c>
      <c r="Q24" s="54">
        <v>10</v>
      </c>
      <c r="R24" s="54">
        <v>10</v>
      </c>
      <c r="S24" s="54">
        <v>10</v>
      </c>
      <c r="T24" s="23"/>
      <c r="V24" s="19">
        <f t="shared" si="1"/>
        <v>0</v>
      </c>
    </row>
    <row r="25" spans="1:22" ht="14.25">
      <c r="A25" s="23"/>
      <c r="B25" s="260">
        <v>3</v>
      </c>
      <c r="C25" s="262"/>
      <c r="D25" s="251" t="s">
        <v>192</v>
      </c>
      <c r="E25" s="252" t="s">
        <v>179</v>
      </c>
      <c r="F25" s="252">
        <v>100</v>
      </c>
      <c r="G25" s="252"/>
      <c r="H25" s="52">
        <f t="shared" si="0"/>
        <v>13</v>
      </c>
      <c r="I25" s="54"/>
      <c r="J25" s="54">
        <v>13</v>
      </c>
      <c r="K25" s="54">
        <v>13</v>
      </c>
      <c r="L25" s="54">
        <v>12</v>
      </c>
      <c r="M25" s="54">
        <v>11</v>
      </c>
      <c r="N25" s="54">
        <v>11</v>
      </c>
      <c r="O25" s="54">
        <v>11</v>
      </c>
      <c r="P25" s="54">
        <v>11</v>
      </c>
      <c r="Q25" s="54">
        <v>11</v>
      </c>
      <c r="R25" s="54">
        <v>11</v>
      </c>
      <c r="S25" s="54">
        <v>11</v>
      </c>
      <c r="T25" s="23"/>
      <c r="V25" s="19">
        <f t="shared" si="1"/>
        <v>0</v>
      </c>
    </row>
    <row r="26" spans="1:22" ht="14.25">
      <c r="A26" s="23"/>
      <c r="B26" s="260">
        <v>3</v>
      </c>
      <c r="C26" s="262"/>
      <c r="D26" s="251" t="s">
        <v>308</v>
      </c>
      <c r="E26" s="252" t="s">
        <v>309</v>
      </c>
      <c r="F26" s="252">
        <v>100</v>
      </c>
      <c r="G26" s="252"/>
      <c r="H26" s="52">
        <f t="shared" si="0"/>
        <v>13</v>
      </c>
      <c r="I26" s="54"/>
      <c r="J26" s="54">
        <v>13</v>
      </c>
      <c r="K26" s="54">
        <v>13</v>
      </c>
      <c r="L26" s="54">
        <v>12</v>
      </c>
      <c r="M26" s="54">
        <v>11</v>
      </c>
      <c r="N26" s="54">
        <v>11</v>
      </c>
      <c r="O26" s="54">
        <v>11</v>
      </c>
      <c r="P26" s="54">
        <v>11</v>
      </c>
      <c r="Q26" s="54">
        <v>11</v>
      </c>
      <c r="R26" s="54">
        <v>11</v>
      </c>
      <c r="S26" s="54">
        <v>11</v>
      </c>
      <c r="T26" s="23"/>
      <c r="V26" s="19">
        <f t="shared" si="1"/>
        <v>0</v>
      </c>
    </row>
    <row r="27" spans="1:22" ht="14.25">
      <c r="A27" s="23"/>
      <c r="B27" s="260">
        <v>3</v>
      </c>
      <c r="C27" s="262"/>
      <c r="D27" s="251" t="s">
        <v>178</v>
      </c>
      <c r="E27" s="252" t="s">
        <v>180</v>
      </c>
      <c r="F27" s="252">
        <v>100</v>
      </c>
      <c r="G27" s="252"/>
      <c r="H27" s="52">
        <f t="shared" si="0"/>
        <v>13</v>
      </c>
      <c r="I27" s="54"/>
      <c r="J27" s="54">
        <v>13</v>
      </c>
      <c r="K27" s="54">
        <v>13</v>
      </c>
      <c r="L27" s="54">
        <v>12</v>
      </c>
      <c r="M27" s="54">
        <v>11</v>
      </c>
      <c r="N27" s="54">
        <v>11</v>
      </c>
      <c r="O27" s="54">
        <v>11</v>
      </c>
      <c r="P27" s="54">
        <v>11</v>
      </c>
      <c r="Q27" s="54">
        <v>11</v>
      </c>
      <c r="R27" s="54">
        <v>11</v>
      </c>
      <c r="S27" s="54">
        <v>11</v>
      </c>
      <c r="T27" s="23"/>
      <c r="V27" s="19">
        <f t="shared" si="1"/>
        <v>0</v>
      </c>
    </row>
    <row r="28" spans="1:22" ht="14.25">
      <c r="A28" s="23"/>
      <c r="B28" s="260">
        <v>3</v>
      </c>
      <c r="C28" s="262"/>
      <c r="D28" s="251" t="s">
        <v>172</v>
      </c>
      <c r="E28" s="252" t="s">
        <v>173</v>
      </c>
      <c r="F28" s="252">
        <v>100</v>
      </c>
      <c r="G28" s="252"/>
      <c r="H28" s="52">
        <f t="shared" si="0"/>
        <v>12</v>
      </c>
      <c r="I28" s="54"/>
      <c r="J28" s="54">
        <v>12</v>
      </c>
      <c r="K28" s="54">
        <v>12</v>
      </c>
      <c r="L28" s="54">
        <v>12</v>
      </c>
      <c r="M28" s="54">
        <v>12</v>
      </c>
      <c r="N28" s="54">
        <v>12</v>
      </c>
      <c r="O28" s="54">
        <v>12</v>
      </c>
      <c r="P28" s="54">
        <v>12</v>
      </c>
      <c r="Q28" s="54">
        <v>12</v>
      </c>
      <c r="R28" s="54">
        <v>12</v>
      </c>
      <c r="S28" s="54">
        <v>12</v>
      </c>
      <c r="T28" s="23"/>
      <c r="V28" s="19">
        <f t="shared" si="1"/>
        <v>0</v>
      </c>
    </row>
    <row r="29" spans="1:22" ht="14.25">
      <c r="A29" s="23"/>
      <c r="B29" s="260">
        <v>3</v>
      </c>
      <c r="C29" s="262"/>
      <c r="D29" s="251" t="s">
        <v>174</v>
      </c>
      <c r="E29" s="252" t="s">
        <v>175</v>
      </c>
      <c r="F29" s="252">
        <v>100</v>
      </c>
      <c r="G29" s="252"/>
      <c r="H29" s="52">
        <f t="shared" si="0"/>
        <v>12</v>
      </c>
      <c r="I29" s="54"/>
      <c r="J29" s="54">
        <v>12</v>
      </c>
      <c r="K29" s="54">
        <v>12</v>
      </c>
      <c r="L29" s="54">
        <v>12</v>
      </c>
      <c r="M29" s="54">
        <v>12</v>
      </c>
      <c r="N29" s="54">
        <v>12</v>
      </c>
      <c r="O29" s="54">
        <v>12</v>
      </c>
      <c r="P29" s="54">
        <v>12</v>
      </c>
      <c r="Q29" s="54">
        <v>12</v>
      </c>
      <c r="R29" s="54">
        <v>12</v>
      </c>
      <c r="S29" s="54">
        <v>12</v>
      </c>
      <c r="T29" s="23"/>
      <c r="V29" s="19">
        <f t="shared" si="1"/>
        <v>0</v>
      </c>
    </row>
    <row r="30" spans="1:24" ht="14.25">
      <c r="A30" s="23"/>
      <c r="B30" s="260">
        <v>3</v>
      </c>
      <c r="C30" s="262" t="s">
        <v>1266</v>
      </c>
      <c r="D30" s="251" t="s">
        <v>41</v>
      </c>
      <c r="E30" s="252" t="s">
        <v>1259</v>
      </c>
      <c r="F30" s="252">
        <v>100</v>
      </c>
      <c r="G30" s="252"/>
      <c r="H30" s="52" t="str">
        <f t="shared" si="0"/>
        <v>en bas</v>
      </c>
      <c r="I30" s="54"/>
      <c r="J30" s="54" t="s">
        <v>1371</v>
      </c>
      <c r="K30" s="54" t="s">
        <v>1371</v>
      </c>
      <c r="L30" s="54" t="s">
        <v>1371</v>
      </c>
      <c r="M30" s="54"/>
      <c r="N30" s="54">
        <v>16.5</v>
      </c>
      <c r="O30" s="54">
        <v>16.5</v>
      </c>
      <c r="P30" s="54">
        <v>16.5</v>
      </c>
      <c r="Q30" s="54">
        <v>16.5</v>
      </c>
      <c r="R30" s="54">
        <v>16.5</v>
      </c>
      <c r="S30" s="54">
        <v>16.5</v>
      </c>
      <c r="T30" s="23"/>
      <c r="V30" s="19">
        <f t="shared" si="1"/>
        <v>-16.5</v>
      </c>
      <c r="X30" t="s">
        <v>1267</v>
      </c>
    </row>
    <row r="31" spans="1:24" ht="14.25">
      <c r="A31" s="23"/>
      <c r="B31" s="260">
        <v>3</v>
      </c>
      <c r="C31" s="262" t="s">
        <v>1273</v>
      </c>
      <c r="D31" s="251" t="s">
        <v>42</v>
      </c>
      <c r="E31" s="252" t="s">
        <v>1258</v>
      </c>
      <c r="F31" s="252">
        <v>100</v>
      </c>
      <c r="G31" s="252"/>
      <c r="H31" s="52" t="str">
        <f t="shared" si="0"/>
        <v>en bas</v>
      </c>
      <c r="I31" s="54"/>
      <c r="J31" s="54" t="s">
        <v>1371</v>
      </c>
      <c r="K31" s="54" t="s">
        <v>1371</v>
      </c>
      <c r="L31" s="54" t="s">
        <v>1371</v>
      </c>
      <c r="M31" s="54"/>
      <c r="N31" s="54">
        <v>19.5</v>
      </c>
      <c r="O31" s="54">
        <v>19.5</v>
      </c>
      <c r="P31" s="54">
        <v>19.5</v>
      </c>
      <c r="Q31" s="54">
        <v>19.5</v>
      </c>
      <c r="R31" s="54">
        <v>19.5</v>
      </c>
      <c r="S31" s="54">
        <v>19.5</v>
      </c>
      <c r="T31" s="23"/>
      <c r="V31" s="19">
        <f t="shared" si="1"/>
        <v>-19.5</v>
      </c>
      <c r="X31" t="s">
        <v>1267</v>
      </c>
    </row>
    <row r="32" spans="1:22" ht="14.25">
      <c r="A32" s="23"/>
      <c r="B32" s="260">
        <v>3</v>
      </c>
      <c r="C32" s="262"/>
      <c r="D32" s="251" t="s">
        <v>14</v>
      </c>
      <c r="E32" s="252" t="s">
        <v>40</v>
      </c>
      <c r="F32" s="252">
        <v>100</v>
      </c>
      <c r="G32" s="252"/>
      <c r="H32" s="52">
        <f t="shared" si="0"/>
        <v>13</v>
      </c>
      <c r="I32" s="54"/>
      <c r="J32" s="54">
        <v>13</v>
      </c>
      <c r="K32" s="54">
        <v>13</v>
      </c>
      <c r="L32" s="54">
        <v>13</v>
      </c>
      <c r="M32" s="54">
        <v>13</v>
      </c>
      <c r="N32" s="54">
        <v>13</v>
      </c>
      <c r="O32" s="54">
        <v>13</v>
      </c>
      <c r="P32" s="54">
        <v>13</v>
      </c>
      <c r="Q32" s="54">
        <v>13</v>
      </c>
      <c r="R32" s="54">
        <v>13</v>
      </c>
      <c r="S32" s="54">
        <v>13</v>
      </c>
      <c r="T32" s="23"/>
      <c r="V32" s="19">
        <f t="shared" si="1"/>
        <v>0</v>
      </c>
    </row>
    <row r="33" spans="1:22" ht="14.25">
      <c r="A33" s="23"/>
      <c r="B33" s="260">
        <v>3</v>
      </c>
      <c r="C33" s="262"/>
      <c r="D33" s="251" t="s">
        <v>13</v>
      </c>
      <c r="E33" s="252" t="s">
        <v>39</v>
      </c>
      <c r="F33" s="252">
        <v>100</v>
      </c>
      <c r="G33" s="252"/>
      <c r="H33" s="52">
        <f t="shared" si="0"/>
        <v>10</v>
      </c>
      <c r="I33" s="54"/>
      <c r="J33" s="54">
        <v>10</v>
      </c>
      <c r="K33" s="54">
        <v>10</v>
      </c>
      <c r="L33" s="54">
        <v>9</v>
      </c>
      <c r="M33" s="54">
        <v>9</v>
      </c>
      <c r="N33" s="54">
        <v>9</v>
      </c>
      <c r="O33" s="54">
        <v>9</v>
      </c>
      <c r="P33" s="54">
        <v>9</v>
      </c>
      <c r="Q33" s="54">
        <v>9</v>
      </c>
      <c r="R33" s="54">
        <v>9</v>
      </c>
      <c r="S33" s="54">
        <v>9</v>
      </c>
      <c r="T33" s="23"/>
      <c r="V33" s="19">
        <f t="shared" si="1"/>
        <v>0</v>
      </c>
    </row>
    <row r="34" spans="1:22" ht="14.25">
      <c r="A34" s="23"/>
      <c r="B34" s="260">
        <v>3</v>
      </c>
      <c r="C34" s="262"/>
      <c r="D34" s="263" t="s">
        <v>176</v>
      </c>
      <c r="E34" s="264" t="s">
        <v>177</v>
      </c>
      <c r="F34" s="264">
        <v>100</v>
      </c>
      <c r="G34" s="264"/>
      <c r="H34" s="52" t="str">
        <f t="shared" si="0"/>
        <v>supprimé</v>
      </c>
      <c r="I34" s="54"/>
      <c r="J34" s="54" t="s">
        <v>1253</v>
      </c>
      <c r="K34" s="54" t="s">
        <v>1253</v>
      </c>
      <c r="L34" s="54" t="s">
        <v>1253</v>
      </c>
      <c r="M34" s="54" t="s">
        <v>1253</v>
      </c>
      <c r="N34" s="54">
        <v>13</v>
      </c>
      <c r="O34" s="54">
        <v>13</v>
      </c>
      <c r="P34" s="54">
        <v>13</v>
      </c>
      <c r="Q34" s="54">
        <v>13</v>
      </c>
      <c r="R34" s="54">
        <v>10</v>
      </c>
      <c r="S34" s="213" t="s">
        <v>360</v>
      </c>
      <c r="T34" s="23"/>
      <c r="V34" s="19" t="e">
        <f t="shared" si="1"/>
        <v>#VALUE!</v>
      </c>
    </row>
    <row r="35" spans="1:22" ht="14.25" customHeight="1">
      <c r="A35" s="23"/>
      <c r="B35" s="260"/>
      <c r="C35" s="262"/>
      <c r="D35" s="251"/>
      <c r="E35" s="252"/>
      <c r="F35" s="252"/>
      <c r="G35" s="252"/>
      <c r="H35" s="52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23"/>
      <c r="V35" s="19">
        <f t="shared" si="1"/>
        <v>0</v>
      </c>
    </row>
    <row r="36" spans="1:22" ht="14.25" customHeight="1">
      <c r="A36" s="23"/>
      <c r="B36" s="260">
        <v>3</v>
      </c>
      <c r="C36" s="262"/>
      <c r="D36" s="251" t="s">
        <v>348</v>
      </c>
      <c r="E36" s="252"/>
      <c r="F36" s="252">
        <v>100</v>
      </c>
      <c r="G36" s="252"/>
      <c r="H36" s="52">
        <f t="shared" si="0"/>
        <v>21.5</v>
      </c>
      <c r="I36" s="54"/>
      <c r="J36" s="54">
        <v>21.5</v>
      </c>
      <c r="K36" s="54">
        <v>21.5</v>
      </c>
      <c r="L36" s="54">
        <v>21.5</v>
      </c>
      <c r="M36" s="54">
        <v>21.5</v>
      </c>
      <c r="N36" s="54">
        <v>21.5</v>
      </c>
      <c r="O36" s="54">
        <v>21.5</v>
      </c>
      <c r="P36" s="54">
        <v>21.5</v>
      </c>
      <c r="Q36" s="54">
        <v>21.5</v>
      </c>
      <c r="R36" s="54">
        <v>22.5</v>
      </c>
      <c r="S36" s="54"/>
      <c r="T36" s="23"/>
      <c r="V36" s="19">
        <f t="shared" si="1"/>
        <v>0</v>
      </c>
    </row>
    <row r="37" spans="1:22" ht="14.25" customHeight="1">
      <c r="A37" s="23"/>
      <c r="B37" s="260">
        <v>3</v>
      </c>
      <c r="C37" s="262"/>
      <c r="D37" s="251" t="s">
        <v>315</v>
      </c>
      <c r="E37" s="252"/>
      <c r="F37" s="252">
        <v>100</v>
      </c>
      <c r="G37" s="252"/>
      <c r="H37" s="52">
        <f t="shared" si="0"/>
        <v>21.5</v>
      </c>
      <c r="I37" s="54"/>
      <c r="J37" s="54">
        <v>21.5</v>
      </c>
      <c r="K37" s="54">
        <v>21.5</v>
      </c>
      <c r="L37" s="54">
        <v>21.5</v>
      </c>
      <c r="M37" s="54">
        <v>21.5</v>
      </c>
      <c r="N37" s="54">
        <v>21.5</v>
      </c>
      <c r="O37" s="54">
        <v>21.5</v>
      </c>
      <c r="P37" s="54">
        <v>21.5</v>
      </c>
      <c r="Q37" s="54">
        <v>21.5</v>
      </c>
      <c r="R37" s="54">
        <v>22.5</v>
      </c>
      <c r="S37" s="54"/>
      <c r="T37" s="23"/>
      <c r="V37" s="19">
        <f t="shared" si="1"/>
        <v>0</v>
      </c>
    </row>
    <row r="38" spans="1:22" ht="14.25" customHeight="1">
      <c r="A38" s="23"/>
      <c r="B38" s="260">
        <v>3</v>
      </c>
      <c r="C38" s="262"/>
      <c r="D38" s="251" t="s">
        <v>349</v>
      </c>
      <c r="E38" s="252"/>
      <c r="F38" s="252">
        <v>100</v>
      </c>
      <c r="G38" s="252"/>
      <c r="H38" s="52">
        <f t="shared" si="0"/>
        <v>21.5</v>
      </c>
      <c r="I38" s="54"/>
      <c r="J38" s="54">
        <v>21.5</v>
      </c>
      <c r="K38" s="54">
        <v>21.5</v>
      </c>
      <c r="L38" s="54">
        <v>21.5</v>
      </c>
      <c r="M38" s="54">
        <v>21.5</v>
      </c>
      <c r="N38" s="54">
        <v>21.5</v>
      </c>
      <c r="O38" s="54">
        <v>21.5</v>
      </c>
      <c r="P38" s="54">
        <v>21.5</v>
      </c>
      <c r="Q38" s="54">
        <v>21.5</v>
      </c>
      <c r="R38" s="54">
        <v>22.5</v>
      </c>
      <c r="S38" s="54"/>
      <c r="T38" s="23"/>
      <c r="V38" s="19">
        <f t="shared" si="1"/>
        <v>0</v>
      </c>
    </row>
    <row r="39" spans="1:22" ht="14.25" customHeight="1">
      <c r="A39" s="23"/>
      <c r="B39" s="260">
        <v>3</v>
      </c>
      <c r="C39" s="262"/>
      <c r="D39" s="251" t="s">
        <v>368</v>
      </c>
      <c r="E39" s="252"/>
      <c r="F39" s="252">
        <v>100</v>
      </c>
      <c r="G39" s="252"/>
      <c r="H39" s="52">
        <f t="shared" si="0"/>
        <v>24.5</v>
      </c>
      <c r="I39" s="54"/>
      <c r="J39" s="54">
        <v>24.5</v>
      </c>
      <c r="K39" s="54">
        <v>24.5</v>
      </c>
      <c r="L39" s="54">
        <v>24.5</v>
      </c>
      <c r="M39" s="54">
        <v>24.5</v>
      </c>
      <c r="N39" s="54">
        <v>23.5</v>
      </c>
      <c r="O39" s="54">
        <v>23.5</v>
      </c>
      <c r="P39" s="54">
        <v>23.5</v>
      </c>
      <c r="Q39" s="54">
        <v>23.5</v>
      </c>
      <c r="R39" s="54"/>
      <c r="S39" s="54"/>
      <c r="T39" s="23"/>
      <c r="V39" s="19">
        <f t="shared" si="1"/>
        <v>1</v>
      </c>
    </row>
    <row r="40" spans="1:22" ht="14.25" customHeight="1">
      <c r="A40" s="23"/>
      <c r="B40" s="260">
        <v>3</v>
      </c>
      <c r="C40" s="262"/>
      <c r="D40" s="251" t="s">
        <v>361</v>
      </c>
      <c r="E40" s="252"/>
      <c r="F40" s="252">
        <v>100</v>
      </c>
      <c r="G40" s="252"/>
      <c r="H40" s="52">
        <f t="shared" si="0"/>
        <v>24.5</v>
      </c>
      <c r="I40" s="54"/>
      <c r="J40" s="54">
        <v>24.5</v>
      </c>
      <c r="K40" s="54">
        <v>24.5</v>
      </c>
      <c r="L40" s="54">
        <v>24.5</v>
      </c>
      <c r="M40" s="54">
        <v>24.5</v>
      </c>
      <c r="N40" s="54">
        <v>23.5</v>
      </c>
      <c r="O40" s="54">
        <v>23.5</v>
      </c>
      <c r="P40" s="54">
        <v>23.5</v>
      </c>
      <c r="Q40" s="54">
        <v>23.5</v>
      </c>
      <c r="R40" s="54"/>
      <c r="S40" s="54"/>
      <c r="T40" s="23"/>
      <c r="V40" s="19">
        <f t="shared" si="1"/>
        <v>1</v>
      </c>
    </row>
    <row r="41" spans="1:22" ht="14.25" customHeight="1">
      <c r="A41" s="23"/>
      <c r="B41" s="260">
        <v>3</v>
      </c>
      <c r="C41" s="262"/>
      <c r="D41" s="251" t="s">
        <v>369</v>
      </c>
      <c r="E41" s="252"/>
      <c r="F41" s="252">
        <v>100</v>
      </c>
      <c r="G41" s="252"/>
      <c r="H41" s="52">
        <f t="shared" si="0"/>
        <v>21.5</v>
      </c>
      <c r="I41" s="54"/>
      <c r="J41" s="54">
        <v>21.5</v>
      </c>
      <c r="K41" s="54">
        <v>21.5</v>
      </c>
      <c r="L41" s="54">
        <v>21.5</v>
      </c>
      <c r="M41" s="54">
        <v>21.5</v>
      </c>
      <c r="N41" s="54">
        <v>21.5</v>
      </c>
      <c r="O41" s="54">
        <v>21.5</v>
      </c>
      <c r="P41" s="54">
        <v>21.5</v>
      </c>
      <c r="Q41" s="54">
        <v>21.5</v>
      </c>
      <c r="R41" s="54"/>
      <c r="S41" s="54"/>
      <c r="T41" s="23"/>
      <c r="V41" s="19">
        <f t="shared" si="1"/>
        <v>0</v>
      </c>
    </row>
    <row r="42" spans="1:22" ht="14.25" customHeight="1">
      <c r="A42" s="23"/>
      <c r="B42" s="260">
        <v>3</v>
      </c>
      <c r="C42" s="262"/>
      <c r="D42" s="251" t="s">
        <v>370</v>
      </c>
      <c r="E42" s="252"/>
      <c r="F42" s="252">
        <v>100</v>
      </c>
      <c r="G42" s="252"/>
      <c r="H42" s="52">
        <f t="shared" si="0"/>
        <v>24.5</v>
      </c>
      <c r="I42" s="54"/>
      <c r="J42" s="54">
        <v>24.5</v>
      </c>
      <c r="K42" s="54">
        <v>24.5</v>
      </c>
      <c r="L42" s="54">
        <v>24.5</v>
      </c>
      <c r="M42" s="54">
        <v>24.5</v>
      </c>
      <c r="N42" s="54">
        <v>23.5</v>
      </c>
      <c r="O42" s="54">
        <v>23.5</v>
      </c>
      <c r="P42" s="54">
        <v>23.5</v>
      </c>
      <c r="Q42" s="54">
        <v>23.5</v>
      </c>
      <c r="R42" s="54"/>
      <c r="S42" s="54"/>
      <c r="T42" s="23"/>
      <c r="V42" s="19">
        <f t="shared" si="1"/>
        <v>1</v>
      </c>
    </row>
    <row r="43" spans="1:22" ht="14.25">
      <c r="A43" s="23"/>
      <c r="B43" s="260"/>
      <c r="C43" s="265"/>
      <c r="D43" s="23"/>
      <c r="E43" s="23"/>
      <c r="F43" s="66"/>
      <c r="G43" s="23"/>
      <c r="H43" s="52"/>
      <c r="I43" s="66"/>
      <c r="J43" s="281"/>
      <c r="K43" s="281"/>
      <c r="L43" s="281"/>
      <c r="M43" s="281"/>
      <c r="N43" s="281"/>
      <c r="O43" s="281"/>
      <c r="P43" s="281"/>
      <c r="Q43" s="247"/>
      <c r="R43" s="23"/>
      <c r="S43" s="23"/>
      <c r="T43" s="23"/>
      <c r="V43" s="19">
        <f t="shared" si="1"/>
        <v>0</v>
      </c>
    </row>
    <row r="44" spans="1:22" ht="14.25">
      <c r="A44" s="23"/>
      <c r="B44" s="260"/>
      <c r="C44" s="265"/>
      <c r="D44" s="266"/>
      <c r="E44" s="255"/>
      <c r="F44" s="255"/>
      <c r="G44" s="255"/>
      <c r="H44" s="52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23"/>
      <c r="V44" s="19">
        <f t="shared" si="1"/>
        <v>0</v>
      </c>
    </row>
    <row r="45" spans="1:22" ht="15">
      <c r="A45" s="23"/>
      <c r="B45" s="260"/>
      <c r="C45" s="267" t="s">
        <v>310</v>
      </c>
      <c r="D45" s="266"/>
      <c r="E45" s="255"/>
      <c r="F45" s="255"/>
      <c r="G45" s="255"/>
      <c r="H45" s="52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23"/>
      <c r="V45" s="19">
        <f t="shared" si="1"/>
        <v>0</v>
      </c>
    </row>
    <row r="46" spans="1:22" ht="14.25">
      <c r="A46" s="23"/>
      <c r="B46" s="260">
        <v>3</v>
      </c>
      <c r="C46" s="265" t="s">
        <v>355</v>
      </c>
      <c r="D46" s="263" t="s">
        <v>311</v>
      </c>
      <c r="E46" s="264"/>
      <c r="F46" s="264">
        <v>100</v>
      </c>
      <c r="G46" s="264"/>
      <c r="H46" s="52">
        <f t="shared" si="0"/>
        <v>19.5</v>
      </c>
      <c r="I46" s="54"/>
      <c r="J46" s="54">
        <v>19.5</v>
      </c>
      <c r="K46" s="54">
        <v>19.5</v>
      </c>
      <c r="L46" s="54">
        <v>19.5</v>
      </c>
      <c r="M46" s="54">
        <v>19.5</v>
      </c>
      <c r="N46" s="54">
        <v>19.5</v>
      </c>
      <c r="O46" s="54">
        <v>19.5</v>
      </c>
      <c r="P46" s="54">
        <v>19.5</v>
      </c>
      <c r="Q46" s="54">
        <v>19.5</v>
      </c>
      <c r="R46" s="54">
        <v>19.5</v>
      </c>
      <c r="S46" s="54"/>
      <c r="T46" s="23"/>
      <c r="V46" s="19">
        <f t="shared" si="1"/>
        <v>0</v>
      </c>
    </row>
    <row r="47" spans="1:22" ht="14.25">
      <c r="A47" s="23"/>
      <c r="B47" s="260">
        <v>3</v>
      </c>
      <c r="C47" s="265"/>
      <c r="D47" s="263" t="s">
        <v>312</v>
      </c>
      <c r="E47" s="264"/>
      <c r="F47" s="264">
        <v>100</v>
      </c>
      <c r="G47" s="264"/>
      <c r="H47" s="52">
        <f t="shared" si="0"/>
        <v>19.5</v>
      </c>
      <c r="I47" s="54"/>
      <c r="J47" s="54">
        <v>19.5</v>
      </c>
      <c r="K47" s="54">
        <v>19.5</v>
      </c>
      <c r="L47" s="54">
        <v>19.5</v>
      </c>
      <c r="M47" s="54">
        <v>19.5</v>
      </c>
      <c r="N47" s="54">
        <v>19.5</v>
      </c>
      <c r="O47" s="54">
        <v>19.5</v>
      </c>
      <c r="P47" s="54">
        <v>19.5</v>
      </c>
      <c r="Q47" s="54">
        <v>19.5</v>
      </c>
      <c r="R47" s="54">
        <v>19.5</v>
      </c>
      <c r="S47" s="54"/>
      <c r="T47" s="23"/>
      <c r="V47" s="19">
        <f t="shared" si="1"/>
        <v>0</v>
      </c>
    </row>
    <row r="48" spans="1:22" ht="14.25">
      <c r="A48" s="23"/>
      <c r="B48" s="260">
        <v>3</v>
      </c>
      <c r="C48" s="265"/>
      <c r="D48" s="263" t="s">
        <v>313</v>
      </c>
      <c r="E48" s="264"/>
      <c r="F48" s="264">
        <v>100</v>
      </c>
      <c r="G48" s="264"/>
      <c r="H48" s="52">
        <f t="shared" si="0"/>
        <v>15.5</v>
      </c>
      <c r="I48" s="54"/>
      <c r="J48" s="54">
        <v>15.5</v>
      </c>
      <c r="K48" s="54">
        <v>15.5</v>
      </c>
      <c r="L48" s="54">
        <v>14.5</v>
      </c>
      <c r="M48" s="54">
        <v>14.5</v>
      </c>
      <c r="N48" s="54">
        <v>13.5</v>
      </c>
      <c r="O48" s="54">
        <v>13.5</v>
      </c>
      <c r="P48" s="54">
        <v>13.5</v>
      </c>
      <c r="Q48" s="54">
        <v>13.5</v>
      </c>
      <c r="R48" s="54">
        <v>13.5</v>
      </c>
      <c r="S48" s="54"/>
      <c r="T48" s="23"/>
      <c r="V48" s="19">
        <f t="shared" si="1"/>
        <v>1</v>
      </c>
    </row>
    <row r="49" spans="1:22" ht="14.25">
      <c r="A49" s="23"/>
      <c r="B49" s="260">
        <v>3</v>
      </c>
      <c r="C49" s="265"/>
      <c r="D49" s="263" t="s">
        <v>362</v>
      </c>
      <c r="E49" s="264"/>
      <c r="F49" s="264">
        <v>100</v>
      </c>
      <c r="G49" s="264"/>
      <c r="H49" s="52">
        <f t="shared" si="0"/>
        <v>15.5</v>
      </c>
      <c r="I49" s="54"/>
      <c r="J49" s="54">
        <v>15.5</v>
      </c>
      <c r="K49" s="54">
        <v>15.5</v>
      </c>
      <c r="L49" s="54">
        <v>14.5</v>
      </c>
      <c r="M49" s="54">
        <v>14.5</v>
      </c>
      <c r="N49" s="54">
        <v>14.5</v>
      </c>
      <c r="O49" s="54">
        <v>14.5</v>
      </c>
      <c r="P49" s="54">
        <v>14.5</v>
      </c>
      <c r="Q49" s="54">
        <v>14.5</v>
      </c>
      <c r="R49" s="54"/>
      <c r="S49" s="54"/>
      <c r="T49" s="23"/>
      <c r="V49" s="19">
        <f t="shared" si="1"/>
        <v>0</v>
      </c>
    </row>
    <row r="50" spans="1:22" ht="14.25">
      <c r="A50" s="23"/>
      <c r="B50" s="260">
        <v>3</v>
      </c>
      <c r="C50" s="265"/>
      <c r="D50" s="263" t="s">
        <v>363</v>
      </c>
      <c r="E50" s="264"/>
      <c r="F50" s="264">
        <v>100</v>
      </c>
      <c r="G50" s="264"/>
      <c r="H50" s="52">
        <f t="shared" si="0"/>
        <v>15.5</v>
      </c>
      <c r="I50" s="54"/>
      <c r="J50" s="54">
        <v>15.5</v>
      </c>
      <c r="K50" s="54">
        <v>15.5</v>
      </c>
      <c r="L50" s="54">
        <v>14.5</v>
      </c>
      <c r="M50" s="54">
        <v>14.5</v>
      </c>
      <c r="N50" s="54">
        <v>14.5</v>
      </c>
      <c r="O50" s="54">
        <v>14.5</v>
      </c>
      <c r="P50" s="54">
        <v>14.5</v>
      </c>
      <c r="Q50" s="54">
        <v>14.5</v>
      </c>
      <c r="R50" s="54"/>
      <c r="S50" s="54"/>
      <c r="T50" s="23"/>
      <c r="V50" s="19">
        <f t="shared" si="1"/>
        <v>0</v>
      </c>
    </row>
    <row r="51" spans="1:22" ht="14.25">
      <c r="A51" s="23"/>
      <c r="B51" s="260">
        <v>3</v>
      </c>
      <c r="C51" s="265"/>
      <c r="D51" s="266"/>
      <c r="E51" s="255"/>
      <c r="F51" s="255"/>
      <c r="G51" s="255"/>
      <c r="H51" s="52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23"/>
      <c r="V51" s="19">
        <f t="shared" si="1"/>
        <v>0</v>
      </c>
    </row>
    <row r="52" spans="1:22" ht="14.25">
      <c r="A52" s="23"/>
      <c r="B52" s="260">
        <v>3</v>
      </c>
      <c r="C52" s="265"/>
      <c r="D52" s="263" t="s">
        <v>314</v>
      </c>
      <c r="E52" s="264"/>
      <c r="F52" s="264">
        <v>100</v>
      </c>
      <c r="G52" s="264"/>
      <c r="H52" s="52">
        <f t="shared" si="0"/>
        <v>22.5</v>
      </c>
      <c r="I52" s="54"/>
      <c r="J52" s="54">
        <v>22.5</v>
      </c>
      <c r="K52" s="54">
        <v>22.5</v>
      </c>
      <c r="L52" s="54">
        <v>22.5</v>
      </c>
      <c r="M52" s="54">
        <v>22.5</v>
      </c>
      <c r="N52" s="54">
        <v>22.5</v>
      </c>
      <c r="O52" s="54">
        <v>22.5</v>
      </c>
      <c r="P52" s="54">
        <v>22.5</v>
      </c>
      <c r="Q52" s="54">
        <v>22.5</v>
      </c>
      <c r="R52" s="54">
        <v>22.5</v>
      </c>
      <c r="S52" s="54"/>
      <c r="T52" s="23"/>
      <c r="V52" s="19">
        <f t="shared" si="1"/>
        <v>0</v>
      </c>
    </row>
    <row r="53" spans="1:22" ht="14.25">
      <c r="A53" s="23"/>
      <c r="B53" s="260"/>
      <c r="C53" s="265"/>
      <c r="D53" s="266"/>
      <c r="E53" s="255"/>
      <c r="F53" s="255"/>
      <c r="G53" s="255"/>
      <c r="H53" s="52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23"/>
      <c r="V53" s="19">
        <f t="shared" si="1"/>
        <v>0</v>
      </c>
    </row>
    <row r="54" spans="1:22" ht="14.25">
      <c r="A54" s="23"/>
      <c r="B54" s="260" t="s">
        <v>353</v>
      </c>
      <c r="C54" s="265" t="s">
        <v>354</v>
      </c>
      <c r="D54" s="135" t="s">
        <v>320</v>
      </c>
      <c r="E54" s="255"/>
      <c r="F54" s="255">
        <v>20</v>
      </c>
      <c r="G54" s="255"/>
      <c r="H54" s="52">
        <f t="shared" si="0"/>
        <v>4.5</v>
      </c>
      <c r="I54" s="54"/>
      <c r="J54" s="54">
        <v>4.5</v>
      </c>
      <c r="K54" s="54">
        <v>4.5</v>
      </c>
      <c r="L54" s="54">
        <v>4.5</v>
      </c>
      <c r="M54" s="54">
        <v>4.5</v>
      </c>
      <c r="N54" s="54">
        <v>4.5</v>
      </c>
      <c r="O54" s="54">
        <v>4.5</v>
      </c>
      <c r="P54" s="54">
        <v>4.5</v>
      </c>
      <c r="Q54" s="54">
        <v>4.5</v>
      </c>
      <c r="R54" s="54">
        <v>4.5</v>
      </c>
      <c r="S54" s="54"/>
      <c r="T54" s="23"/>
      <c r="V54" s="19">
        <f t="shared" si="1"/>
        <v>0</v>
      </c>
    </row>
    <row r="55" spans="1:22" ht="14.25">
      <c r="A55" s="23"/>
      <c r="B55" s="260" t="s">
        <v>353</v>
      </c>
      <c r="C55" s="265"/>
      <c r="D55" s="135" t="s">
        <v>325</v>
      </c>
      <c r="E55" s="255"/>
      <c r="F55" s="255">
        <v>20</v>
      </c>
      <c r="G55" s="255"/>
      <c r="H55" s="52">
        <f t="shared" si="0"/>
        <v>4.5</v>
      </c>
      <c r="I55" s="54"/>
      <c r="J55" s="54">
        <v>4.5</v>
      </c>
      <c r="K55" s="54">
        <v>4.5</v>
      </c>
      <c r="L55" s="54">
        <v>4.5</v>
      </c>
      <c r="M55" s="54">
        <v>4.5</v>
      </c>
      <c r="N55" s="54">
        <v>4.5</v>
      </c>
      <c r="O55" s="54">
        <v>4.5</v>
      </c>
      <c r="P55" s="54">
        <v>4.5</v>
      </c>
      <c r="Q55" s="54">
        <v>4.5</v>
      </c>
      <c r="R55" s="54">
        <v>4.5</v>
      </c>
      <c r="S55" s="54"/>
      <c r="T55" s="23"/>
      <c r="V55" s="19">
        <f t="shared" si="1"/>
        <v>0</v>
      </c>
    </row>
    <row r="56" spans="1:22" ht="14.25">
      <c r="A56" s="23"/>
      <c r="B56" s="260" t="s">
        <v>353</v>
      </c>
      <c r="C56" s="265"/>
      <c r="D56" s="135" t="s">
        <v>326</v>
      </c>
      <c r="E56" s="255"/>
      <c r="F56" s="255">
        <v>20</v>
      </c>
      <c r="G56" s="255"/>
      <c r="H56" s="52">
        <f t="shared" si="0"/>
        <v>4.5</v>
      </c>
      <c r="I56" s="54"/>
      <c r="J56" s="54">
        <v>4.5</v>
      </c>
      <c r="K56" s="54">
        <v>4.5</v>
      </c>
      <c r="L56" s="54">
        <v>4.5</v>
      </c>
      <c r="M56" s="54">
        <v>4.5</v>
      </c>
      <c r="N56" s="54">
        <v>4.5</v>
      </c>
      <c r="O56" s="54">
        <v>4.5</v>
      </c>
      <c r="P56" s="54">
        <v>4.5</v>
      </c>
      <c r="Q56" s="54">
        <v>4.5</v>
      </c>
      <c r="R56" s="54">
        <v>4.5</v>
      </c>
      <c r="S56" s="54"/>
      <c r="T56" s="23"/>
      <c r="V56" s="19">
        <f t="shared" si="1"/>
        <v>0</v>
      </c>
    </row>
    <row r="57" spans="1:22" ht="14.25">
      <c r="A57" s="23"/>
      <c r="B57" s="260" t="s">
        <v>353</v>
      </c>
      <c r="C57" s="265"/>
      <c r="D57" s="135" t="s">
        <v>327</v>
      </c>
      <c r="E57" s="255"/>
      <c r="F57" s="255">
        <v>20</v>
      </c>
      <c r="G57" s="255"/>
      <c r="H57" s="52">
        <f t="shared" si="0"/>
        <v>4.5</v>
      </c>
      <c r="I57" s="54"/>
      <c r="J57" s="54">
        <v>4.5</v>
      </c>
      <c r="K57" s="54">
        <v>4.5</v>
      </c>
      <c r="L57" s="54">
        <v>4.5</v>
      </c>
      <c r="M57" s="54">
        <v>4.5</v>
      </c>
      <c r="N57" s="54">
        <v>4.5</v>
      </c>
      <c r="O57" s="54">
        <v>4.5</v>
      </c>
      <c r="P57" s="54">
        <v>4.5</v>
      </c>
      <c r="Q57" s="54">
        <v>4.5</v>
      </c>
      <c r="R57" s="54">
        <v>4.5</v>
      </c>
      <c r="S57" s="54"/>
      <c r="T57" s="23"/>
      <c r="V57" s="19">
        <f t="shared" si="1"/>
        <v>0</v>
      </c>
    </row>
    <row r="58" spans="1:22" ht="14.25">
      <c r="A58" s="23"/>
      <c r="B58" s="260" t="s">
        <v>353</v>
      </c>
      <c r="C58" s="265"/>
      <c r="D58" s="135" t="s">
        <v>328</v>
      </c>
      <c r="E58" s="255"/>
      <c r="F58" s="255">
        <v>20</v>
      </c>
      <c r="G58" s="255"/>
      <c r="H58" s="52">
        <f t="shared" si="0"/>
        <v>7.5</v>
      </c>
      <c r="I58" s="54"/>
      <c r="J58" s="54">
        <v>7.5</v>
      </c>
      <c r="K58" s="54">
        <v>7.5</v>
      </c>
      <c r="L58" s="54">
        <v>7.5</v>
      </c>
      <c r="M58" s="54">
        <v>7.5</v>
      </c>
      <c r="N58" s="54">
        <v>7.5</v>
      </c>
      <c r="O58" s="54">
        <v>7.5</v>
      </c>
      <c r="P58" s="54">
        <v>7.5</v>
      </c>
      <c r="Q58" s="54">
        <v>7.5</v>
      </c>
      <c r="R58" s="54">
        <v>7.5</v>
      </c>
      <c r="S58" s="54"/>
      <c r="T58" s="23"/>
      <c r="V58" s="19">
        <f t="shared" si="1"/>
        <v>0</v>
      </c>
    </row>
    <row r="59" spans="1:22" ht="14.25">
      <c r="A59" s="23"/>
      <c r="B59" s="260" t="s">
        <v>353</v>
      </c>
      <c r="C59" s="265"/>
      <c r="D59" s="135" t="s">
        <v>329</v>
      </c>
      <c r="E59" s="255"/>
      <c r="F59" s="255">
        <v>20</v>
      </c>
      <c r="G59" s="255"/>
      <c r="H59" s="52">
        <f t="shared" si="0"/>
        <v>7.5</v>
      </c>
      <c r="I59" s="54"/>
      <c r="J59" s="54">
        <v>7.5</v>
      </c>
      <c r="K59" s="54">
        <v>7.5</v>
      </c>
      <c r="L59" s="54">
        <v>7.5</v>
      </c>
      <c r="M59" s="54">
        <v>7.5</v>
      </c>
      <c r="N59" s="54">
        <v>7.5</v>
      </c>
      <c r="O59" s="54">
        <v>7.5</v>
      </c>
      <c r="P59" s="54">
        <v>7.5</v>
      </c>
      <c r="Q59" s="54">
        <v>7.5</v>
      </c>
      <c r="R59" s="54">
        <v>7.5</v>
      </c>
      <c r="S59" s="54"/>
      <c r="T59" s="23"/>
      <c r="V59" s="19">
        <f t="shared" si="1"/>
        <v>0</v>
      </c>
    </row>
    <row r="60" spans="1:22" ht="14.25">
      <c r="A60" s="23"/>
      <c r="B60" s="260" t="s">
        <v>353</v>
      </c>
      <c r="C60" s="265"/>
      <c r="D60" s="135" t="s">
        <v>330</v>
      </c>
      <c r="E60" s="255"/>
      <c r="F60" s="255">
        <v>20</v>
      </c>
      <c r="G60" s="255"/>
      <c r="H60" s="52">
        <f t="shared" si="0"/>
        <v>8.5</v>
      </c>
      <c r="I60" s="54"/>
      <c r="J60" s="54">
        <v>8.5</v>
      </c>
      <c r="K60" s="54">
        <v>8.5</v>
      </c>
      <c r="L60" s="54">
        <v>8.5</v>
      </c>
      <c r="M60" s="54">
        <v>8.5</v>
      </c>
      <c r="N60" s="54">
        <v>8.5</v>
      </c>
      <c r="O60" s="54">
        <v>8.5</v>
      </c>
      <c r="P60" s="54">
        <v>8.5</v>
      </c>
      <c r="Q60" s="54">
        <v>8.5</v>
      </c>
      <c r="R60" s="54">
        <v>8.5</v>
      </c>
      <c r="S60" s="54"/>
      <c r="T60" s="23"/>
      <c r="V60" s="19">
        <f t="shared" si="1"/>
        <v>0</v>
      </c>
    </row>
    <row r="61" spans="1:22" ht="14.25">
      <c r="A61" s="23"/>
      <c r="B61" s="260" t="s">
        <v>353</v>
      </c>
      <c r="C61" s="265"/>
      <c r="D61" s="188" t="s">
        <v>337</v>
      </c>
      <c r="E61" s="255"/>
      <c r="F61" s="255">
        <v>20</v>
      </c>
      <c r="G61" s="255"/>
      <c r="H61" s="52">
        <f t="shared" si="0"/>
        <v>8.5</v>
      </c>
      <c r="I61" s="54"/>
      <c r="J61" s="54">
        <v>8.5</v>
      </c>
      <c r="K61" s="54">
        <v>8.5</v>
      </c>
      <c r="L61" s="54">
        <v>8.5</v>
      </c>
      <c r="M61" s="54">
        <v>8.5</v>
      </c>
      <c r="N61" s="54">
        <v>8.5</v>
      </c>
      <c r="O61" s="54">
        <v>8.5</v>
      </c>
      <c r="P61" s="54">
        <v>8.5</v>
      </c>
      <c r="Q61" s="54">
        <v>8.5</v>
      </c>
      <c r="R61" s="54">
        <v>8.5</v>
      </c>
      <c r="S61" s="54"/>
      <c r="T61" s="23"/>
      <c r="V61" s="19">
        <f t="shared" si="1"/>
        <v>0</v>
      </c>
    </row>
    <row r="62" spans="1:22" ht="14.25">
      <c r="A62" s="23"/>
      <c r="B62" s="260" t="s">
        <v>353</v>
      </c>
      <c r="C62" s="265"/>
      <c r="D62" s="135" t="s">
        <v>331</v>
      </c>
      <c r="E62" s="255"/>
      <c r="F62" s="255">
        <v>20</v>
      </c>
      <c r="G62" s="255"/>
      <c r="H62" s="52">
        <f t="shared" si="0"/>
        <v>9.5</v>
      </c>
      <c r="I62" s="54"/>
      <c r="J62" s="54">
        <v>9.5</v>
      </c>
      <c r="K62" s="54">
        <v>9.5</v>
      </c>
      <c r="L62" s="54">
        <v>9.5</v>
      </c>
      <c r="M62" s="54">
        <v>9.5</v>
      </c>
      <c r="N62" s="54">
        <v>9.5</v>
      </c>
      <c r="O62" s="54">
        <v>9.5</v>
      </c>
      <c r="P62" s="54">
        <v>9.5</v>
      </c>
      <c r="Q62" s="54">
        <v>9.5</v>
      </c>
      <c r="R62" s="54">
        <v>9.5</v>
      </c>
      <c r="S62" s="54"/>
      <c r="T62" s="23"/>
      <c r="V62" s="19">
        <f t="shared" si="1"/>
        <v>0</v>
      </c>
    </row>
    <row r="63" spans="1:22" ht="14.25">
      <c r="A63" s="23"/>
      <c r="B63" s="260" t="s">
        <v>353</v>
      </c>
      <c r="C63" s="265"/>
      <c r="D63" s="135" t="s">
        <v>339</v>
      </c>
      <c r="E63" s="255"/>
      <c r="F63" s="255">
        <v>20</v>
      </c>
      <c r="G63" s="255"/>
      <c r="H63" s="52">
        <f t="shared" si="0"/>
        <v>9.5</v>
      </c>
      <c r="I63" s="54"/>
      <c r="J63" s="54">
        <v>9.5</v>
      </c>
      <c r="K63" s="54">
        <v>9.5</v>
      </c>
      <c r="L63" s="54">
        <v>9.5</v>
      </c>
      <c r="M63" s="54">
        <v>9.5</v>
      </c>
      <c r="N63" s="54">
        <v>9.5</v>
      </c>
      <c r="O63" s="54">
        <v>9.5</v>
      </c>
      <c r="P63" s="54">
        <v>9.5</v>
      </c>
      <c r="Q63" s="54">
        <v>9.5</v>
      </c>
      <c r="R63" s="54">
        <v>9.5</v>
      </c>
      <c r="S63" s="54"/>
      <c r="T63" s="23"/>
      <c r="V63" s="19">
        <f t="shared" si="1"/>
        <v>0</v>
      </c>
    </row>
    <row r="64" spans="1:22" ht="14.25">
      <c r="A64" s="23"/>
      <c r="B64" s="260" t="s">
        <v>353</v>
      </c>
      <c r="C64" s="265"/>
      <c r="D64" s="135" t="s">
        <v>338</v>
      </c>
      <c r="E64" s="255"/>
      <c r="F64" s="255">
        <v>20</v>
      </c>
      <c r="G64" s="255"/>
      <c r="H64" s="52">
        <f t="shared" si="0"/>
        <v>11.5</v>
      </c>
      <c r="I64" s="54"/>
      <c r="J64" s="54">
        <v>11.5</v>
      </c>
      <c r="K64" s="54">
        <v>11.5</v>
      </c>
      <c r="L64" s="54">
        <v>11.5</v>
      </c>
      <c r="M64" s="54">
        <v>11.5</v>
      </c>
      <c r="N64" s="54">
        <v>11.5</v>
      </c>
      <c r="O64" s="54">
        <v>11.5</v>
      </c>
      <c r="P64" s="54">
        <v>11.5</v>
      </c>
      <c r="Q64" s="54">
        <v>11.5</v>
      </c>
      <c r="R64" s="54">
        <v>11.5</v>
      </c>
      <c r="S64" s="54"/>
      <c r="T64" s="23"/>
      <c r="V64" s="19">
        <f t="shared" si="1"/>
        <v>0</v>
      </c>
    </row>
    <row r="65" spans="1:22" ht="14.25">
      <c r="A65" s="23"/>
      <c r="B65" s="260" t="s">
        <v>353</v>
      </c>
      <c r="C65" s="265"/>
      <c r="D65" s="135" t="s">
        <v>340</v>
      </c>
      <c r="E65" s="255"/>
      <c r="F65" s="255">
        <v>20</v>
      </c>
      <c r="G65" s="255"/>
      <c r="H65" s="52">
        <f t="shared" si="0"/>
        <v>11.5</v>
      </c>
      <c r="I65" s="54"/>
      <c r="J65" s="54">
        <v>11.5</v>
      </c>
      <c r="K65" s="54">
        <v>11.5</v>
      </c>
      <c r="L65" s="54">
        <v>11.5</v>
      </c>
      <c r="M65" s="54">
        <v>11.5</v>
      </c>
      <c r="N65" s="54">
        <v>11.5</v>
      </c>
      <c r="O65" s="54">
        <v>11.5</v>
      </c>
      <c r="P65" s="54">
        <v>11.5</v>
      </c>
      <c r="Q65" s="54">
        <v>11.5</v>
      </c>
      <c r="R65" s="54">
        <v>11.5</v>
      </c>
      <c r="S65" s="54"/>
      <c r="T65" s="23"/>
      <c r="V65" s="19">
        <f t="shared" si="1"/>
        <v>0</v>
      </c>
    </row>
    <row r="66" spans="1:22" ht="14.25">
      <c r="A66" s="23"/>
      <c r="B66" s="260" t="s">
        <v>353</v>
      </c>
      <c r="C66" s="265"/>
      <c r="D66" s="135" t="s">
        <v>341</v>
      </c>
      <c r="E66" s="255"/>
      <c r="F66" s="255">
        <v>20</v>
      </c>
      <c r="G66" s="255"/>
      <c r="H66" s="52">
        <f t="shared" si="0"/>
        <v>13</v>
      </c>
      <c r="I66" s="54"/>
      <c r="J66" s="54">
        <v>13</v>
      </c>
      <c r="K66" s="54">
        <v>13</v>
      </c>
      <c r="L66" s="54">
        <v>13</v>
      </c>
      <c r="M66" s="54">
        <v>13</v>
      </c>
      <c r="N66" s="54">
        <v>13</v>
      </c>
      <c r="O66" s="54">
        <v>13</v>
      </c>
      <c r="P66" s="54">
        <v>13</v>
      </c>
      <c r="Q66" s="54">
        <v>13</v>
      </c>
      <c r="R66" s="54">
        <v>13</v>
      </c>
      <c r="S66" s="54"/>
      <c r="T66" s="23"/>
      <c r="V66" s="19">
        <f t="shared" si="1"/>
        <v>0</v>
      </c>
    </row>
    <row r="67" spans="1:22" ht="14.25">
      <c r="A67" s="23"/>
      <c r="B67" s="260"/>
      <c r="C67" s="265"/>
      <c r="D67" s="266"/>
      <c r="E67" s="255"/>
      <c r="F67" s="255"/>
      <c r="G67" s="255"/>
      <c r="H67" s="52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23"/>
      <c r="V67" s="19">
        <f t="shared" si="1"/>
        <v>0</v>
      </c>
    </row>
    <row r="68" spans="1:22" ht="14.25">
      <c r="A68" s="23"/>
      <c r="B68" s="260" t="s">
        <v>353</v>
      </c>
      <c r="C68" s="265" t="s">
        <v>356</v>
      </c>
      <c r="D68" s="135" t="s">
        <v>320</v>
      </c>
      <c r="E68" s="255"/>
      <c r="F68" s="255">
        <v>50</v>
      </c>
      <c r="G68" s="255"/>
      <c r="H68" s="52">
        <f t="shared" si="0"/>
        <v>12</v>
      </c>
      <c r="I68" s="54"/>
      <c r="J68" s="54">
        <v>12</v>
      </c>
      <c r="K68" s="54">
        <v>12</v>
      </c>
      <c r="L68" s="54">
        <v>12</v>
      </c>
      <c r="M68" s="54">
        <v>12</v>
      </c>
      <c r="N68" s="54">
        <v>12</v>
      </c>
      <c r="O68" s="54">
        <v>12</v>
      </c>
      <c r="P68" s="54">
        <v>12</v>
      </c>
      <c r="Q68" s="54">
        <v>12</v>
      </c>
      <c r="R68" s="54">
        <v>12</v>
      </c>
      <c r="S68" s="54"/>
      <c r="T68" s="23"/>
      <c r="V68" s="19">
        <f t="shared" si="1"/>
        <v>0</v>
      </c>
    </row>
    <row r="69" spans="1:22" ht="14.25">
      <c r="A69" s="23"/>
      <c r="B69" s="260" t="s">
        <v>353</v>
      </c>
      <c r="C69" s="265"/>
      <c r="D69" s="135" t="s">
        <v>325</v>
      </c>
      <c r="E69" s="255"/>
      <c r="F69" s="255">
        <v>50</v>
      </c>
      <c r="G69" s="255"/>
      <c r="H69" s="52">
        <f t="shared" si="0"/>
        <v>12</v>
      </c>
      <c r="I69" s="54"/>
      <c r="J69" s="54">
        <v>12</v>
      </c>
      <c r="K69" s="54">
        <v>12</v>
      </c>
      <c r="L69" s="54">
        <v>12</v>
      </c>
      <c r="M69" s="54">
        <v>12</v>
      </c>
      <c r="N69" s="54">
        <v>12</v>
      </c>
      <c r="O69" s="54">
        <v>12</v>
      </c>
      <c r="P69" s="54">
        <v>12</v>
      </c>
      <c r="Q69" s="54">
        <v>12</v>
      </c>
      <c r="R69" s="54">
        <v>12</v>
      </c>
      <c r="S69" s="54"/>
      <c r="T69" s="23"/>
      <c r="V69" s="19">
        <f t="shared" si="1"/>
        <v>0</v>
      </c>
    </row>
    <row r="70" spans="1:22" ht="14.25">
      <c r="A70" s="23"/>
      <c r="B70" s="260" t="s">
        <v>353</v>
      </c>
      <c r="C70" s="265"/>
      <c r="D70" s="135" t="s">
        <v>326</v>
      </c>
      <c r="E70" s="255"/>
      <c r="F70" s="255">
        <v>50</v>
      </c>
      <c r="G70" s="255"/>
      <c r="H70" s="52">
        <f t="shared" si="0"/>
        <v>12</v>
      </c>
      <c r="I70" s="54"/>
      <c r="J70" s="54">
        <v>12</v>
      </c>
      <c r="K70" s="54">
        <v>12</v>
      </c>
      <c r="L70" s="54">
        <v>12</v>
      </c>
      <c r="M70" s="54">
        <v>12</v>
      </c>
      <c r="N70" s="54">
        <v>12</v>
      </c>
      <c r="O70" s="54">
        <v>12</v>
      </c>
      <c r="P70" s="54">
        <v>12</v>
      </c>
      <c r="Q70" s="54">
        <v>12</v>
      </c>
      <c r="R70" s="54">
        <v>12</v>
      </c>
      <c r="S70" s="54"/>
      <c r="T70" s="23"/>
      <c r="V70" s="19">
        <f t="shared" si="1"/>
        <v>0</v>
      </c>
    </row>
    <row r="71" spans="1:22" ht="14.25">
      <c r="A71" s="23"/>
      <c r="B71" s="260" t="s">
        <v>353</v>
      </c>
      <c r="C71" s="265"/>
      <c r="D71" s="135" t="s">
        <v>327</v>
      </c>
      <c r="E71" s="255"/>
      <c r="F71" s="255">
        <v>50</v>
      </c>
      <c r="G71" s="255"/>
      <c r="H71" s="52">
        <f t="shared" si="0"/>
        <v>12</v>
      </c>
      <c r="I71" s="54"/>
      <c r="J71" s="54">
        <v>12</v>
      </c>
      <c r="K71" s="54">
        <v>12</v>
      </c>
      <c r="L71" s="54">
        <v>12</v>
      </c>
      <c r="M71" s="54">
        <v>12</v>
      </c>
      <c r="N71" s="54">
        <v>12</v>
      </c>
      <c r="O71" s="54">
        <v>12</v>
      </c>
      <c r="P71" s="54">
        <v>12</v>
      </c>
      <c r="Q71" s="54">
        <v>12</v>
      </c>
      <c r="R71" s="54">
        <v>12</v>
      </c>
      <c r="S71" s="54"/>
      <c r="T71" s="23"/>
      <c r="V71" s="19">
        <f t="shared" si="1"/>
        <v>0</v>
      </c>
    </row>
    <row r="72" spans="1:22" ht="14.25">
      <c r="A72" s="23"/>
      <c r="B72" s="260" t="s">
        <v>353</v>
      </c>
      <c r="C72" s="265"/>
      <c r="D72" s="135" t="s">
        <v>328</v>
      </c>
      <c r="E72" s="255"/>
      <c r="F72" s="255">
        <v>50</v>
      </c>
      <c r="G72" s="255"/>
      <c r="H72" s="52">
        <f aca="true" t="shared" si="2" ref="H72:H135">J72</f>
        <v>20.5</v>
      </c>
      <c r="I72" s="54"/>
      <c r="J72" s="54">
        <v>20.5</v>
      </c>
      <c r="K72" s="54">
        <v>20.5</v>
      </c>
      <c r="L72" s="54">
        <v>20.5</v>
      </c>
      <c r="M72" s="54">
        <v>20.5</v>
      </c>
      <c r="N72" s="54">
        <v>20.5</v>
      </c>
      <c r="O72" s="54">
        <v>20.5</v>
      </c>
      <c r="P72" s="54">
        <v>20.5</v>
      </c>
      <c r="Q72" s="54">
        <v>20.5</v>
      </c>
      <c r="R72" s="54">
        <v>20.5</v>
      </c>
      <c r="S72" s="54"/>
      <c r="T72" s="23"/>
      <c r="V72" s="19">
        <f aca="true" t="shared" si="3" ref="V72:V137">M72-N72</f>
        <v>0</v>
      </c>
    </row>
    <row r="73" spans="1:22" ht="14.25">
      <c r="A73" s="23"/>
      <c r="B73" s="260" t="s">
        <v>353</v>
      </c>
      <c r="C73" s="265"/>
      <c r="D73" s="135" t="s">
        <v>329</v>
      </c>
      <c r="E73" s="255"/>
      <c r="F73" s="255">
        <v>50</v>
      </c>
      <c r="G73" s="255"/>
      <c r="H73" s="52">
        <f t="shared" si="2"/>
        <v>20.5</v>
      </c>
      <c r="I73" s="54"/>
      <c r="J73" s="54">
        <v>20.5</v>
      </c>
      <c r="K73" s="54">
        <v>20.5</v>
      </c>
      <c r="L73" s="54">
        <v>20.5</v>
      </c>
      <c r="M73" s="54">
        <v>20.5</v>
      </c>
      <c r="N73" s="54">
        <v>20.5</v>
      </c>
      <c r="O73" s="54">
        <v>20.5</v>
      </c>
      <c r="P73" s="54">
        <v>20.5</v>
      </c>
      <c r="Q73" s="54">
        <v>20.5</v>
      </c>
      <c r="R73" s="54">
        <v>20.5</v>
      </c>
      <c r="S73" s="54"/>
      <c r="T73" s="23"/>
      <c r="V73" s="19">
        <f t="shared" si="3"/>
        <v>0</v>
      </c>
    </row>
    <row r="74" spans="1:22" ht="14.25">
      <c r="A74" s="23"/>
      <c r="B74" s="260" t="s">
        <v>353</v>
      </c>
      <c r="C74" s="265"/>
      <c r="D74" s="135" t="s">
        <v>330</v>
      </c>
      <c r="E74" s="255"/>
      <c r="F74" s="255">
        <v>50</v>
      </c>
      <c r="G74" s="255"/>
      <c r="H74" s="52">
        <f t="shared" si="2"/>
        <v>23.5</v>
      </c>
      <c r="I74" s="54"/>
      <c r="J74" s="54">
        <v>23.5</v>
      </c>
      <c r="K74" s="54">
        <v>23.5</v>
      </c>
      <c r="L74" s="54">
        <v>23.5</v>
      </c>
      <c r="M74" s="54">
        <v>23.5</v>
      </c>
      <c r="N74" s="54">
        <v>23.5</v>
      </c>
      <c r="O74" s="54">
        <v>23.5</v>
      </c>
      <c r="P74" s="54">
        <v>23.5</v>
      </c>
      <c r="Q74" s="54">
        <v>23.5</v>
      </c>
      <c r="R74" s="54">
        <v>23.5</v>
      </c>
      <c r="S74" s="54"/>
      <c r="T74" s="23"/>
      <c r="V74" s="19">
        <f t="shared" si="3"/>
        <v>0</v>
      </c>
    </row>
    <row r="75" spans="1:22" ht="14.25">
      <c r="A75" s="23"/>
      <c r="B75" s="260" t="s">
        <v>353</v>
      </c>
      <c r="C75" s="265"/>
      <c r="D75" s="188" t="s">
        <v>337</v>
      </c>
      <c r="E75" s="255"/>
      <c r="F75" s="255">
        <v>50</v>
      </c>
      <c r="G75" s="255"/>
      <c r="H75" s="52">
        <f t="shared" si="2"/>
        <v>23.5</v>
      </c>
      <c r="I75" s="54"/>
      <c r="J75" s="54">
        <v>23.5</v>
      </c>
      <c r="K75" s="54">
        <v>23.5</v>
      </c>
      <c r="L75" s="54">
        <v>23.5</v>
      </c>
      <c r="M75" s="54">
        <v>23.5</v>
      </c>
      <c r="N75" s="54">
        <v>23.5</v>
      </c>
      <c r="O75" s="54">
        <v>23.5</v>
      </c>
      <c r="P75" s="54">
        <v>23.5</v>
      </c>
      <c r="Q75" s="54">
        <v>23.5</v>
      </c>
      <c r="R75" s="54">
        <v>23.5</v>
      </c>
      <c r="S75" s="54"/>
      <c r="T75" s="23"/>
      <c r="V75" s="19">
        <f t="shared" si="3"/>
        <v>0</v>
      </c>
    </row>
    <row r="76" spans="1:22" ht="14.25">
      <c r="A76" s="23"/>
      <c r="B76" s="260" t="s">
        <v>353</v>
      </c>
      <c r="C76" s="265"/>
      <c r="D76" s="135" t="s">
        <v>331</v>
      </c>
      <c r="E76" s="255"/>
      <c r="F76" s="255">
        <v>50</v>
      </c>
      <c r="G76" s="255"/>
      <c r="H76" s="52">
        <f t="shared" si="2"/>
        <v>26.5</v>
      </c>
      <c r="I76" s="54"/>
      <c r="J76" s="54">
        <v>26.5</v>
      </c>
      <c r="K76" s="54">
        <v>26.5</v>
      </c>
      <c r="L76" s="54">
        <v>26.5</v>
      </c>
      <c r="M76" s="54">
        <v>26.5</v>
      </c>
      <c r="N76" s="54">
        <v>26.5</v>
      </c>
      <c r="O76" s="54">
        <v>26.5</v>
      </c>
      <c r="P76" s="54">
        <v>26.5</v>
      </c>
      <c r="Q76" s="54">
        <v>26.5</v>
      </c>
      <c r="R76" s="54">
        <v>26.5</v>
      </c>
      <c r="S76" s="54"/>
      <c r="T76" s="23"/>
      <c r="V76" s="19">
        <f t="shared" si="3"/>
        <v>0</v>
      </c>
    </row>
    <row r="77" spans="1:22" ht="14.25">
      <c r="A77" s="23"/>
      <c r="B77" s="260" t="s">
        <v>353</v>
      </c>
      <c r="C77" s="265"/>
      <c r="D77" s="135" t="s">
        <v>339</v>
      </c>
      <c r="E77" s="255"/>
      <c r="F77" s="255">
        <v>50</v>
      </c>
      <c r="G77" s="255"/>
      <c r="H77" s="52">
        <f t="shared" si="2"/>
        <v>26.5</v>
      </c>
      <c r="I77" s="54"/>
      <c r="J77" s="54">
        <v>26.5</v>
      </c>
      <c r="K77" s="54">
        <v>26.5</v>
      </c>
      <c r="L77" s="54">
        <v>26.5</v>
      </c>
      <c r="M77" s="54">
        <v>26.5</v>
      </c>
      <c r="N77" s="54">
        <v>26.5</v>
      </c>
      <c r="O77" s="54">
        <v>26.5</v>
      </c>
      <c r="P77" s="54">
        <v>26.5</v>
      </c>
      <c r="Q77" s="54">
        <v>26.5</v>
      </c>
      <c r="R77" s="54">
        <v>26.5</v>
      </c>
      <c r="S77" s="54"/>
      <c r="T77" s="23"/>
      <c r="V77" s="19">
        <f t="shared" si="3"/>
        <v>0</v>
      </c>
    </row>
    <row r="78" spans="1:22" ht="14.25">
      <c r="A78" s="23"/>
      <c r="B78" s="260" t="s">
        <v>353</v>
      </c>
      <c r="C78" s="265"/>
      <c r="D78" s="135" t="s">
        <v>338</v>
      </c>
      <c r="E78" s="255"/>
      <c r="F78" s="255">
        <v>50</v>
      </c>
      <c r="G78" s="255"/>
      <c r="H78" s="52">
        <f t="shared" si="2"/>
        <v>32.5</v>
      </c>
      <c r="I78" s="54"/>
      <c r="J78" s="54">
        <v>32.5</v>
      </c>
      <c r="K78" s="54">
        <v>32.5</v>
      </c>
      <c r="L78" s="54">
        <v>32.5</v>
      </c>
      <c r="M78" s="54">
        <v>32.5</v>
      </c>
      <c r="N78" s="54">
        <v>32.5</v>
      </c>
      <c r="O78" s="54">
        <v>32.5</v>
      </c>
      <c r="P78" s="54">
        <v>32.5</v>
      </c>
      <c r="Q78" s="54">
        <v>32.5</v>
      </c>
      <c r="R78" s="54">
        <v>32.5</v>
      </c>
      <c r="S78" s="54"/>
      <c r="T78" s="23"/>
      <c r="V78" s="19">
        <f t="shared" si="3"/>
        <v>0</v>
      </c>
    </row>
    <row r="79" spans="1:22" ht="14.25">
      <c r="A79" s="23"/>
      <c r="B79" s="260" t="s">
        <v>353</v>
      </c>
      <c r="C79" s="265"/>
      <c r="D79" s="135" t="s">
        <v>340</v>
      </c>
      <c r="E79" s="255"/>
      <c r="F79" s="255">
        <v>50</v>
      </c>
      <c r="G79" s="255"/>
      <c r="H79" s="52">
        <f t="shared" si="2"/>
        <v>32.5</v>
      </c>
      <c r="I79" s="54"/>
      <c r="J79" s="54">
        <v>32.5</v>
      </c>
      <c r="K79" s="54">
        <v>32.5</v>
      </c>
      <c r="L79" s="54">
        <v>32.5</v>
      </c>
      <c r="M79" s="54">
        <v>32.5</v>
      </c>
      <c r="N79" s="54">
        <v>32.5</v>
      </c>
      <c r="O79" s="54">
        <v>32.5</v>
      </c>
      <c r="P79" s="54">
        <v>32.5</v>
      </c>
      <c r="Q79" s="54">
        <v>32.5</v>
      </c>
      <c r="R79" s="54">
        <v>32.5</v>
      </c>
      <c r="S79" s="54"/>
      <c r="T79" s="23"/>
      <c r="V79" s="19">
        <f t="shared" si="3"/>
        <v>0</v>
      </c>
    </row>
    <row r="80" spans="1:22" ht="14.25">
      <c r="A80" s="23"/>
      <c r="B80" s="260" t="s">
        <v>353</v>
      </c>
      <c r="C80" s="265"/>
      <c r="D80" s="135" t="s">
        <v>341</v>
      </c>
      <c r="E80" s="255"/>
      <c r="F80" s="255">
        <v>50</v>
      </c>
      <c r="G80" s="255"/>
      <c r="H80" s="52">
        <f t="shared" si="2"/>
        <v>36.5</v>
      </c>
      <c r="I80" s="54"/>
      <c r="J80" s="54">
        <v>36.5</v>
      </c>
      <c r="K80" s="54">
        <v>36.5</v>
      </c>
      <c r="L80" s="54">
        <v>36.5</v>
      </c>
      <c r="M80" s="54">
        <v>36.5</v>
      </c>
      <c r="N80" s="54">
        <v>36.5</v>
      </c>
      <c r="O80" s="54">
        <v>36.5</v>
      </c>
      <c r="P80" s="54">
        <v>36.5</v>
      </c>
      <c r="Q80" s="54">
        <v>36.5</v>
      </c>
      <c r="R80" s="54">
        <v>36.5</v>
      </c>
      <c r="S80" s="54"/>
      <c r="T80" s="23"/>
      <c r="V80" s="19">
        <f t="shared" si="3"/>
        <v>0</v>
      </c>
    </row>
    <row r="81" spans="1:22" ht="14.25">
      <c r="A81" s="23"/>
      <c r="B81" s="260"/>
      <c r="C81" s="265"/>
      <c r="D81" s="135"/>
      <c r="E81" s="255"/>
      <c r="F81" s="255"/>
      <c r="G81" s="255"/>
      <c r="H81" s="52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23"/>
      <c r="V81" s="19">
        <f t="shared" si="3"/>
        <v>0</v>
      </c>
    </row>
    <row r="82" spans="1:22" ht="15">
      <c r="A82" s="23"/>
      <c r="B82" s="260"/>
      <c r="C82" s="267" t="s">
        <v>389</v>
      </c>
      <c r="D82" s="135"/>
      <c r="E82" s="255"/>
      <c r="F82" s="66"/>
      <c r="G82" s="23"/>
      <c r="H82" s="52"/>
      <c r="I82" s="66"/>
      <c r="J82" s="281"/>
      <c r="K82" s="281"/>
      <c r="L82" s="281"/>
      <c r="M82" s="281"/>
      <c r="N82" s="281"/>
      <c r="O82" s="281"/>
      <c r="P82" s="281"/>
      <c r="Q82" s="247"/>
      <c r="R82" s="23"/>
      <c r="S82" s="54"/>
      <c r="T82" s="23"/>
      <c r="V82" s="19">
        <f t="shared" si="3"/>
        <v>0</v>
      </c>
    </row>
    <row r="83" spans="1:22" ht="14.25">
      <c r="A83" s="23"/>
      <c r="B83" s="260" t="s">
        <v>387</v>
      </c>
      <c r="C83" s="265" t="s">
        <v>388</v>
      </c>
      <c r="D83" s="135" t="s">
        <v>390</v>
      </c>
      <c r="E83" s="255"/>
      <c r="F83" s="255">
        <v>100</v>
      </c>
      <c r="G83" s="255"/>
      <c r="H83" s="52">
        <f t="shared" si="2"/>
        <v>15</v>
      </c>
      <c r="I83" s="54"/>
      <c r="J83" s="54">
        <v>15</v>
      </c>
      <c r="K83" s="54">
        <v>15</v>
      </c>
      <c r="L83" s="54">
        <v>15</v>
      </c>
      <c r="M83" s="54">
        <v>15</v>
      </c>
      <c r="N83" s="54">
        <v>14</v>
      </c>
      <c r="O83" s="54">
        <v>14</v>
      </c>
      <c r="P83" s="54">
        <v>14</v>
      </c>
      <c r="Q83" s="54">
        <v>14</v>
      </c>
      <c r="R83" s="54">
        <v>13.5</v>
      </c>
      <c r="S83" s="54"/>
      <c r="T83" s="23"/>
      <c r="V83" s="19">
        <f t="shared" si="3"/>
        <v>1</v>
      </c>
    </row>
    <row r="84" spans="1:22" ht="14.25">
      <c r="A84" s="23"/>
      <c r="B84" s="260" t="s">
        <v>387</v>
      </c>
      <c r="C84" s="265" t="s">
        <v>391</v>
      </c>
      <c r="D84" s="135" t="s">
        <v>392</v>
      </c>
      <c r="E84" s="255"/>
      <c r="F84" s="255">
        <v>100</v>
      </c>
      <c r="G84" s="255"/>
      <c r="H84" s="52">
        <f t="shared" si="2"/>
        <v>12</v>
      </c>
      <c r="I84" s="54"/>
      <c r="J84" s="54">
        <v>12</v>
      </c>
      <c r="K84" s="54">
        <v>12</v>
      </c>
      <c r="L84" s="54">
        <v>12</v>
      </c>
      <c r="M84" s="54">
        <v>12</v>
      </c>
      <c r="N84" s="54">
        <v>12</v>
      </c>
      <c r="O84" s="54">
        <v>12</v>
      </c>
      <c r="P84" s="54">
        <v>12</v>
      </c>
      <c r="Q84" s="54">
        <v>12</v>
      </c>
      <c r="R84" s="54"/>
      <c r="S84" s="54"/>
      <c r="T84" s="23"/>
      <c r="V84" s="19">
        <f t="shared" si="3"/>
        <v>0</v>
      </c>
    </row>
    <row r="85" spans="1:22" ht="14.25">
      <c r="A85" s="23"/>
      <c r="B85" s="260" t="s">
        <v>387</v>
      </c>
      <c r="C85" s="265" t="s">
        <v>391</v>
      </c>
      <c r="D85" s="135" t="s">
        <v>393</v>
      </c>
      <c r="E85" s="255"/>
      <c r="F85" s="255">
        <v>100</v>
      </c>
      <c r="G85" s="255"/>
      <c r="H85" s="52">
        <f t="shared" si="2"/>
        <v>13</v>
      </c>
      <c r="I85" s="54"/>
      <c r="J85" s="54">
        <v>13</v>
      </c>
      <c r="K85" s="54">
        <v>13</v>
      </c>
      <c r="L85" s="54">
        <v>13</v>
      </c>
      <c r="M85" s="54">
        <v>13</v>
      </c>
      <c r="N85" s="54">
        <v>13</v>
      </c>
      <c r="O85" s="54">
        <v>13</v>
      </c>
      <c r="P85" s="54">
        <v>13</v>
      </c>
      <c r="Q85" s="54">
        <v>13</v>
      </c>
      <c r="R85" s="54"/>
      <c r="S85" s="54"/>
      <c r="T85" s="23"/>
      <c r="V85" s="19">
        <f t="shared" si="3"/>
        <v>0</v>
      </c>
    </row>
    <row r="86" spans="1:22" ht="14.25">
      <c r="A86" s="23"/>
      <c r="B86" s="260" t="s">
        <v>387</v>
      </c>
      <c r="C86" s="265" t="s">
        <v>391</v>
      </c>
      <c r="D86" s="135" t="s">
        <v>733</v>
      </c>
      <c r="E86" s="255"/>
      <c r="F86" s="255">
        <v>100</v>
      </c>
      <c r="G86" s="255"/>
      <c r="H86" s="52">
        <f t="shared" si="2"/>
        <v>15</v>
      </c>
      <c r="I86" s="54"/>
      <c r="J86" s="54">
        <v>15</v>
      </c>
      <c r="K86" s="54">
        <v>15</v>
      </c>
      <c r="L86" s="54">
        <v>15</v>
      </c>
      <c r="M86" s="54">
        <v>15</v>
      </c>
      <c r="N86" s="54">
        <v>15</v>
      </c>
      <c r="O86" s="54">
        <v>15</v>
      </c>
      <c r="P86" s="54">
        <v>15</v>
      </c>
      <c r="Q86" s="54">
        <v>15</v>
      </c>
      <c r="R86" s="54"/>
      <c r="S86" s="54"/>
      <c r="T86" s="23"/>
      <c r="V86" s="19">
        <f t="shared" si="3"/>
        <v>0</v>
      </c>
    </row>
    <row r="87" spans="1:22" ht="14.25">
      <c r="A87" s="23"/>
      <c r="B87" s="258"/>
      <c r="C87" s="259"/>
      <c r="D87" s="266"/>
      <c r="E87" s="259"/>
      <c r="F87" s="258"/>
      <c r="G87" s="259"/>
      <c r="H87" s="52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23"/>
      <c r="V87" s="19">
        <f t="shared" si="3"/>
        <v>0</v>
      </c>
    </row>
    <row r="88" spans="1:22" ht="14.25">
      <c r="A88" s="23"/>
      <c r="B88" s="258"/>
      <c r="C88" s="259"/>
      <c r="D88" s="266"/>
      <c r="E88" s="259"/>
      <c r="F88" s="258"/>
      <c r="G88" s="259"/>
      <c r="H88" s="52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23"/>
      <c r="V88" s="19">
        <f t="shared" si="3"/>
        <v>0</v>
      </c>
    </row>
    <row r="89" spans="1:22" ht="15">
      <c r="A89" s="23"/>
      <c r="B89" s="268">
        <v>4</v>
      </c>
      <c r="C89" s="269" t="s">
        <v>237</v>
      </c>
      <c r="D89" s="266"/>
      <c r="E89" s="255"/>
      <c r="F89" s="255">
        <v>100</v>
      </c>
      <c r="G89" s="255"/>
      <c r="H89" s="52"/>
      <c r="I89" s="53"/>
      <c r="J89" s="53"/>
      <c r="K89" s="53"/>
      <c r="L89" s="53"/>
      <c r="M89" s="53"/>
      <c r="N89" s="53"/>
      <c r="O89" s="53"/>
      <c r="P89" s="53">
        <v>40</v>
      </c>
      <c r="Q89" s="53">
        <v>40</v>
      </c>
      <c r="R89" s="53">
        <v>40</v>
      </c>
      <c r="S89" s="53">
        <v>40</v>
      </c>
      <c r="T89" s="23"/>
      <c r="V89" s="19">
        <f t="shared" si="3"/>
        <v>0</v>
      </c>
    </row>
    <row r="90" spans="1:22" ht="15">
      <c r="A90" s="23"/>
      <c r="B90" s="268"/>
      <c r="C90" s="269"/>
      <c r="D90" s="266"/>
      <c r="E90" s="255"/>
      <c r="F90" s="255"/>
      <c r="G90" s="255"/>
      <c r="H90" s="52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23"/>
      <c r="V90" s="19">
        <f t="shared" si="3"/>
        <v>0</v>
      </c>
    </row>
    <row r="91" spans="1:22" ht="15">
      <c r="A91" s="23"/>
      <c r="B91" s="268">
        <v>4</v>
      </c>
      <c r="C91" s="269" t="s">
        <v>523</v>
      </c>
      <c r="D91" s="266"/>
      <c r="E91" s="255" t="s">
        <v>526</v>
      </c>
      <c r="F91" s="255">
        <v>50</v>
      </c>
      <c r="G91" s="255"/>
      <c r="H91" s="52">
        <f t="shared" si="2"/>
        <v>10</v>
      </c>
      <c r="I91" s="53"/>
      <c r="J91" s="53">
        <v>10</v>
      </c>
      <c r="K91" s="53">
        <v>10</v>
      </c>
      <c r="L91" s="53">
        <v>10</v>
      </c>
      <c r="M91" s="53">
        <v>10</v>
      </c>
      <c r="N91" s="53">
        <v>10</v>
      </c>
      <c r="O91" s="53">
        <v>10</v>
      </c>
      <c r="P91" s="53">
        <v>10</v>
      </c>
      <c r="Q91" s="53">
        <v>10</v>
      </c>
      <c r="R91" s="53">
        <v>10</v>
      </c>
      <c r="S91" s="53">
        <v>10</v>
      </c>
      <c r="T91" s="23"/>
      <c r="V91" s="19">
        <f t="shared" si="3"/>
        <v>0</v>
      </c>
    </row>
    <row r="92" spans="1:22" ht="15">
      <c r="A92" s="23"/>
      <c r="B92" s="268">
        <v>4</v>
      </c>
      <c r="C92" s="269"/>
      <c r="D92" s="266"/>
      <c r="E92" s="255" t="s">
        <v>527</v>
      </c>
      <c r="F92" s="255">
        <v>50</v>
      </c>
      <c r="G92" s="255"/>
      <c r="H92" s="52">
        <f t="shared" si="2"/>
        <v>10</v>
      </c>
      <c r="I92" s="53"/>
      <c r="J92" s="53">
        <v>10</v>
      </c>
      <c r="K92" s="53">
        <v>10</v>
      </c>
      <c r="L92" s="53">
        <v>10</v>
      </c>
      <c r="M92" s="53">
        <v>10</v>
      </c>
      <c r="N92" s="53">
        <v>10</v>
      </c>
      <c r="O92" s="53"/>
      <c r="P92" s="53"/>
      <c r="Q92" s="53"/>
      <c r="R92" s="53"/>
      <c r="S92" s="53"/>
      <c r="T92" s="23"/>
      <c r="V92" s="19">
        <f t="shared" si="3"/>
        <v>0</v>
      </c>
    </row>
    <row r="93" spans="1:22" ht="15">
      <c r="A93" s="23"/>
      <c r="B93" s="268">
        <v>4</v>
      </c>
      <c r="C93" s="269" t="s">
        <v>524</v>
      </c>
      <c r="D93" s="266"/>
      <c r="E93" s="255" t="s">
        <v>528</v>
      </c>
      <c r="F93" s="255">
        <v>120</v>
      </c>
      <c r="G93" s="255"/>
      <c r="H93" s="52">
        <f t="shared" si="2"/>
        <v>10</v>
      </c>
      <c r="I93" s="53"/>
      <c r="J93" s="53">
        <v>10</v>
      </c>
      <c r="K93" s="53">
        <v>10</v>
      </c>
      <c r="L93" s="53">
        <v>10</v>
      </c>
      <c r="M93" s="53">
        <v>10</v>
      </c>
      <c r="N93" s="53">
        <v>10</v>
      </c>
      <c r="O93" s="53">
        <v>10</v>
      </c>
      <c r="P93" s="53">
        <v>10</v>
      </c>
      <c r="Q93" s="53">
        <v>10</v>
      </c>
      <c r="R93" s="53">
        <v>10</v>
      </c>
      <c r="S93" s="53">
        <v>10</v>
      </c>
      <c r="T93" s="23"/>
      <c r="V93" s="19">
        <f t="shared" si="3"/>
        <v>0</v>
      </c>
    </row>
    <row r="94" spans="1:22" ht="15">
      <c r="A94" s="23"/>
      <c r="B94" s="268">
        <v>4</v>
      </c>
      <c r="C94" s="269"/>
      <c r="D94" s="266"/>
      <c r="E94" s="255" t="s">
        <v>529</v>
      </c>
      <c r="F94" s="255">
        <v>120</v>
      </c>
      <c r="G94" s="255"/>
      <c r="H94" s="52">
        <f t="shared" si="2"/>
        <v>10</v>
      </c>
      <c r="I94" s="53"/>
      <c r="J94" s="53">
        <v>10</v>
      </c>
      <c r="K94" s="53">
        <v>10</v>
      </c>
      <c r="L94" s="53">
        <v>10</v>
      </c>
      <c r="M94" s="53">
        <v>10</v>
      </c>
      <c r="N94" s="53">
        <v>10</v>
      </c>
      <c r="O94" s="53"/>
      <c r="P94" s="53"/>
      <c r="Q94" s="53"/>
      <c r="R94" s="53"/>
      <c r="S94" s="53"/>
      <c r="T94" s="23"/>
      <c r="V94" s="19">
        <f t="shared" si="3"/>
        <v>0</v>
      </c>
    </row>
    <row r="95" spans="1:22" ht="15">
      <c r="A95" s="23"/>
      <c r="B95" s="268">
        <v>4</v>
      </c>
      <c r="C95" s="269"/>
      <c r="D95" s="266"/>
      <c r="E95" s="255" t="s">
        <v>530</v>
      </c>
      <c r="F95" s="255">
        <v>120</v>
      </c>
      <c r="G95" s="255"/>
      <c r="H95" s="52">
        <f t="shared" si="2"/>
        <v>10</v>
      </c>
      <c r="I95" s="53"/>
      <c r="J95" s="53">
        <v>10</v>
      </c>
      <c r="K95" s="53">
        <v>10</v>
      </c>
      <c r="L95" s="53">
        <v>10</v>
      </c>
      <c r="M95" s="53">
        <v>10</v>
      </c>
      <c r="N95" s="53">
        <v>10</v>
      </c>
      <c r="O95" s="53"/>
      <c r="P95" s="53"/>
      <c r="Q95" s="53"/>
      <c r="R95" s="53"/>
      <c r="S95" s="53"/>
      <c r="T95" s="23"/>
      <c r="V95" s="19">
        <f t="shared" si="3"/>
        <v>0</v>
      </c>
    </row>
    <row r="96" spans="1:22" ht="15">
      <c r="A96" s="23"/>
      <c r="B96" s="268">
        <v>4</v>
      </c>
      <c r="C96" s="269"/>
      <c r="D96" s="266"/>
      <c r="E96" s="255" t="s">
        <v>1252</v>
      </c>
      <c r="F96" s="255">
        <v>120</v>
      </c>
      <c r="G96" s="255"/>
      <c r="H96" s="52">
        <f t="shared" si="2"/>
        <v>10</v>
      </c>
      <c r="I96" s="53"/>
      <c r="J96" s="53">
        <v>10</v>
      </c>
      <c r="K96" s="53">
        <v>10</v>
      </c>
      <c r="L96" s="53">
        <v>10</v>
      </c>
      <c r="M96" s="53">
        <v>10</v>
      </c>
      <c r="N96" s="53">
        <v>10</v>
      </c>
      <c r="O96" s="53"/>
      <c r="P96" s="53"/>
      <c r="Q96" s="53"/>
      <c r="R96" s="53"/>
      <c r="S96" s="53"/>
      <c r="T96" s="23"/>
      <c r="V96" s="19">
        <f>M96-N96</f>
        <v>0</v>
      </c>
    </row>
    <row r="97" spans="1:22" ht="15">
      <c r="A97" s="23"/>
      <c r="B97" s="268">
        <v>4</v>
      </c>
      <c r="C97" s="269"/>
      <c r="D97" s="266"/>
      <c r="E97" s="255" t="s">
        <v>888</v>
      </c>
      <c r="F97" s="255">
        <v>120</v>
      </c>
      <c r="G97" s="255"/>
      <c r="H97" s="52">
        <f t="shared" si="2"/>
        <v>10</v>
      </c>
      <c r="I97" s="53"/>
      <c r="J97" s="53">
        <v>10</v>
      </c>
      <c r="K97" s="53">
        <v>10</v>
      </c>
      <c r="L97" s="53">
        <v>10</v>
      </c>
      <c r="M97" s="53">
        <v>10</v>
      </c>
      <c r="N97" s="53">
        <v>10</v>
      </c>
      <c r="O97" s="53"/>
      <c r="P97" s="53"/>
      <c r="Q97" s="53"/>
      <c r="R97" s="53"/>
      <c r="S97" s="53"/>
      <c r="T97" s="23"/>
      <c r="V97" s="19">
        <f>M97-N97</f>
        <v>0</v>
      </c>
    </row>
    <row r="98" spans="1:22" ht="15">
      <c r="A98" s="23"/>
      <c r="B98" s="268">
        <v>4</v>
      </c>
      <c r="C98" s="269" t="s">
        <v>525</v>
      </c>
      <c r="D98" s="266"/>
      <c r="E98" s="255" t="s">
        <v>531</v>
      </c>
      <c r="F98" s="255">
        <v>100</v>
      </c>
      <c r="G98" s="255"/>
      <c r="H98" s="52">
        <f t="shared" si="2"/>
        <v>10</v>
      </c>
      <c r="I98" s="53"/>
      <c r="J98" s="53">
        <v>10</v>
      </c>
      <c r="K98" s="53">
        <v>10</v>
      </c>
      <c r="L98" s="53">
        <v>10</v>
      </c>
      <c r="M98" s="53">
        <v>10</v>
      </c>
      <c r="N98" s="53">
        <v>10</v>
      </c>
      <c r="O98" s="53">
        <v>10</v>
      </c>
      <c r="P98" s="53">
        <v>10</v>
      </c>
      <c r="Q98" s="53"/>
      <c r="R98" s="53"/>
      <c r="S98" s="53"/>
      <c r="T98" s="23"/>
      <c r="V98" s="19">
        <f t="shared" si="3"/>
        <v>0</v>
      </c>
    </row>
    <row r="99" spans="1:22" ht="15">
      <c r="A99" s="23"/>
      <c r="B99" s="268">
        <v>4</v>
      </c>
      <c r="C99" s="269"/>
      <c r="D99" s="266"/>
      <c r="E99" s="255" t="s">
        <v>532</v>
      </c>
      <c r="F99" s="255">
        <v>100</v>
      </c>
      <c r="G99" s="255"/>
      <c r="H99" s="52">
        <f t="shared" si="2"/>
        <v>10</v>
      </c>
      <c r="I99" s="53"/>
      <c r="J99" s="53">
        <v>10</v>
      </c>
      <c r="K99" s="53">
        <v>10</v>
      </c>
      <c r="L99" s="53">
        <v>10</v>
      </c>
      <c r="M99" s="53">
        <v>10</v>
      </c>
      <c r="N99" s="53">
        <v>10</v>
      </c>
      <c r="O99" s="53">
        <v>10</v>
      </c>
      <c r="P99" s="53">
        <v>10</v>
      </c>
      <c r="Q99" s="53"/>
      <c r="R99" s="53"/>
      <c r="S99" s="53"/>
      <c r="T99" s="23"/>
      <c r="V99" s="19">
        <f t="shared" si="3"/>
        <v>0</v>
      </c>
    </row>
    <row r="100" spans="1:22" ht="15">
      <c r="A100" s="23"/>
      <c r="B100" s="268"/>
      <c r="C100" s="269"/>
      <c r="D100" s="266"/>
      <c r="E100" s="255"/>
      <c r="F100" s="255"/>
      <c r="G100" s="255"/>
      <c r="H100" s="52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23"/>
      <c r="V100" s="19">
        <f t="shared" si="3"/>
        <v>0</v>
      </c>
    </row>
    <row r="101" spans="1:22" ht="15">
      <c r="A101" s="23"/>
      <c r="B101" s="268">
        <v>4</v>
      </c>
      <c r="C101" s="269" t="s">
        <v>516</v>
      </c>
      <c r="D101" s="266" t="s">
        <v>49</v>
      </c>
      <c r="E101" s="255"/>
      <c r="F101" s="255"/>
      <c r="G101" s="255"/>
      <c r="H101" s="52" t="str">
        <f t="shared" si="2"/>
        <v>en bas</v>
      </c>
      <c r="I101" s="53"/>
      <c r="J101" s="53" t="s">
        <v>1371</v>
      </c>
      <c r="K101" s="53" t="s">
        <v>1371</v>
      </c>
      <c r="L101" s="53" t="s">
        <v>1371</v>
      </c>
      <c r="M101" s="53"/>
      <c r="N101" s="53"/>
      <c r="O101" s="53"/>
      <c r="P101" s="53"/>
      <c r="Q101" s="53"/>
      <c r="R101" s="53"/>
      <c r="S101" s="53"/>
      <c r="T101" s="23"/>
      <c r="V101" s="19">
        <f t="shared" si="3"/>
        <v>0</v>
      </c>
    </row>
    <row r="102" spans="1:22" ht="15">
      <c r="A102" s="23"/>
      <c r="B102" s="268">
        <v>4</v>
      </c>
      <c r="C102" s="269"/>
      <c r="D102" s="266" t="s">
        <v>49</v>
      </c>
      <c r="E102" s="255"/>
      <c r="F102" s="255"/>
      <c r="G102" s="255"/>
      <c r="H102" s="52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23"/>
      <c r="V102" s="19">
        <f t="shared" si="3"/>
        <v>0</v>
      </c>
    </row>
    <row r="103" spans="1:22" ht="15">
      <c r="A103" s="23"/>
      <c r="B103" s="268">
        <v>4</v>
      </c>
      <c r="C103" s="269"/>
      <c r="D103" s="266" t="s">
        <v>49</v>
      </c>
      <c r="E103" s="255"/>
      <c r="F103" s="255"/>
      <c r="G103" s="255"/>
      <c r="H103" s="52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23"/>
      <c r="V103" s="19">
        <f t="shared" si="3"/>
        <v>0</v>
      </c>
    </row>
    <row r="104" spans="1:22" ht="15">
      <c r="A104" s="23"/>
      <c r="B104" s="268">
        <v>4</v>
      </c>
      <c r="C104" s="269"/>
      <c r="D104" s="266" t="s">
        <v>49</v>
      </c>
      <c r="E104" s="255"/>
      <c r="F104" s="255"/>
      <c r="G104" s="255"/>
      <c r="H104" s="52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23"/>
      <c r="V104" s="19">
        <f t="shared" si="3"/>
        <v>0</v>
      </c>
    </row>
    <row r="105" spans="1:22" ht="15">
      <c r="A105" s="23"/>
      <c r="B105" s="268"/>
      <c r="C105" s="269"/>
      <c r="D105" s="266"/>
      <c r="E105" s="255"/>
      <c r="F105" s="255"/>
      <c r="G105" s="255"/>
      <c r="H105" s="52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23"/>
      <c r="V105" s="19">
        <f t="shared" si="3"/>
        <v>0</v>
      </c>
    </row>
    <row r="106" spans="1:22" ht="15">
      <c r="A106" s="23"/>
      <c r="B106" s="268">
        <v>4</v>
      </c>
      <c r="C106" s="269" t="s">
        <v>264</v>
      </c>
      <c r="D106" s="266" t="s">
        <v>265</v>
      </c>
      <c r="E106" s="255" t="s">
        <v>271</v>
      </c>
      <c r="F106" s="255">
        <v>550</v>
      </c>
      <c r="G106" s="255"/>
      <c r="H106" s="52">
        <f t="shared" si="2"/>
        <v>24</v>
      </c>
      <c r="I106" s="53"/>
      <c r="J106" s="53">
        <v>24</v>
      </c>
      <c r="K106" s="53">
        <v>24</v>
      </c>
      <c r="L106" s="53">
        <v>24</v>
      </c>
      <c r="M106" s="53">
        <v>24</v>
      </c>
      <c r="N106" s="53">
        <v>24</v>
      </c>
      <c r="O106" s="53">
        <v>24</v>
      </c>
      <c r="P106" s="53">
        <v>24</v>
      </c>
      <c r="Q106" s="53">
        <v>24</v>
      </c>
      <c r="R106" s="53"/>
      <c r="S106" s="53"/>
      <c r="T106" s="23"/>
      <c r="V106" s="19">
        <f t="shared" si="3"/>
        <v>0</v>
      </c>
    </row>
    <row r="107" spans="1:22" ht="15">
      <c r="A107" s="23"/>
      <c r="B107" s="268">
        <v>4</v>
      </c>
      <c r="C107" s="269"/>
      <c r="D107" s="266" t="s">
        <v>266</v>
      </c>
      <c r="E107" s="255" t="s">
        <v>272</v>
      </c>
      <c r="F107" s="255">
        <v>250</v>
      </c>
      <c r="G107" s="255"/>
      <c r="H107" s="52">
        <f t="shared" si="2"/>
        <v>12</v>
      </c>
      <c r="I107" s="53"/>
      <c r="J107" s="53">
        <v>12</v>
      </c>
      <c r="K107" s="53">
        <v>12</v>
      </c>
      <c r="L107" s="53">
        <v>12</v>
      </c>
      <c r="M107" s="53">
        <v>12</v>
      </c>
      <c r="N107" s="53">
        <v>12</v>
      </c>
      <c r="O107" s="53">
        <v>12</v>
      </c>
      <c r="P107" s="53">
        <v>12</v>
      </c>
      <c r="Q107" s="53">
        <v>12</v>
      </c>
      <c r="R107" s="53"/>
      <c r="S107" s="53"/>
      <c r="T107" s="23"/>
      <c r="V107" s="19">
        <f t="shared" si="3"/>
        <v>0</v>
      </c>
    </row>
    <row r="108" spans="1:22" ht="15">
      <c r="A108" s="23"/>
      <c r="B108" s="268">
        <v>4</v>
      </c>
      <c r="C108" s="269"/>
      <c r="D108" s="266"/>
      <c r="E108" s="255"/>
      <c r="F108" s="255"/>
      <c r="G108" s="255"/>
      <c r="H108" s="52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23"/>
      <c r="V108" s="19">
        <f t="shared" si="3"/>
        <v>0</v>
      </c>
    </row>
    <row r="109" spans="1:22" ht="15">
      <c r="A109" s="23"/>
      <c r="B109" s="268">
        <v>4</v>
      </c>
      <c r="C109" s="269" t="s">
        <v>267</v>
      </c>
      <c r="D109" s="266" t="s">
        <v>268</v>
      </c>
      <c r="E109" s="255" t="s">
        <v>465</v>
      </c>
      <c r="F109" s="255">
        <v>100</v>
      </c>
      <c r="G109" s="255"/>
      <c r="H109" s="52">
        <f t="shared" si="2"/>
        <v>15</v>
      </c>
      <c r="I109" s="53"/>
      <c r="J109" s="53">
        <v>15</v>
      </c>
      <c r="K109" s="53">
        <v>15</v>
      </c>
      <c r="L109" s="53">
        <v>15</v>
      </c>
      <c r="M109" s="53">
        <v>15</v>
      </c>
      <c r="N109" s="53">
        <v>15</v>
      </c>
      <c r="O109" s="53">
        <v>15</v>
      </c>
      <c r="P109" s="53">
        <v>15</v>
      </c>
      <c r="Q109" s="53"/>
      <c r="R109" s="53"/>
      <c r="S109" s="53"/>
      <c r="T109" s="23"/>
      <c r="V109" s="19">
        <f t="shared" si="3"/>
        <v>0</v>
      </c>
    </row>
    <row r="110" spans="1:22" ht="15">
      <c r="A110" s="23"/>
      <c r="B110" s="268">
        <v>4</v>
      </c>
      <c r="C110" s="269"/>
      <c r="D110" s="266" t="s">
        <v>270</v>
      </c>
      <c r="E110" s="255" t="s">
        <v>466</v>
      </c>
      <c r="F110" s="255">
        <v>250</v>
      </c>
      <c r="G110" s="255"/>
      <c r="H110" s="52">
        <f t="shared" si="2"/>
        <v>27</v>
      </c>
      <c r="I110" s="53"/>
      <c r="J110" s="53">
        <v>27</v>
      </c>
      <c r="K110" s="53">
        <v>27</v>
      </c>
      <c r="L110" s="53">
        <v>27</v>
      </c>
      <c r="M110" s="53">
        <v>25</v>
      </c>
      <c r="N110" s="53">
        <v>25</v>
      </c>
      <c r="O110" s="53">
        <v>25</v>
      </c>
      <c r="P110" s="53">
        <v>25</v>
      </c>
      <c r="Q110" s="53"/>
      <c r="R110" s="53"/>
      <c r="S110" s="53"/>
      <c r="T110" s="23"/>
      <c r="V110" s="19">
        <f t="shared" si="3"/>
        <v>0</v>
      </c>
    </row>
    <row r="111" spans="1:22" ht="15">
      <c r="A111" s="23"/>
      <c r="B111" s="268">
        <v>4</v>
      </c>
      <c r="C111" s="460" t="s">
        <v>1244</v>
      </c>
      <c r="D111" s="266" t="s">
        <v>269</v>
      </c>
      <c r="E111" s="255" t="s">
        <v>467</v>
      </c>
      <c r="F111" s="255">
        <v>400</v>
      </c>
      <c r="G111" s="255"/>
      <c r="H111" s="52">
        <f t="shared" si="2"/>
        <v>50</v>
      </c>
      <c r="I111" s="53"/>
      <c r="J111" s="53">
        <v>50</v>
      </c>
      <c r="K111" s="53">
        <v>50</v>
      </c>
      <c r="L111" s="53">
        <v>50</v>
      </c>
      <c r="M111" s="53">
        <v>45</v>
      </c>
      <c r="N111" s="53">
        <v>46</v>
      </c>
      <c r="O111" s="53">
        <v>46</v>
      </c>
      <c r="P111" s="53">
        <v>46</v>
      </c>
      <c r="Q111" s="53"/>
      <c r="R111" s="53" t="s">
        <v>1068</v>
      </c>
      <c r="S111" s="53"/>
      <c r="T111" s="23"/>
      <c r="V111" s="19">
        <f t="shared" si="3"/>
        <v>-1</v>
      </c>
    </row>
    <row r="112" spans="1:22" ht="15">
      <c r="A112" s="23"/>
      <c r="B112" s="268">
        <v>4</v>
      </c>
      <c r="C112" s="460" t="s">
        <v>1244</v>
      </c>
      <c r="D112" s="266" t="s">
        <v>469</v>
      </c>
      <c r="E112" s="255" t="s">
        <v>468</v>
      </c>
      <c r="F112" s="255">
        <v>400</v>
      </c>
      <c r="G112" s="255"/>
      <c r="H112" s="52">
        <f t="shared" si="2"/>
        <v>55</v>
      </c>
      <c r="I112" s="53"/>
      <c r="J112" s="53">
        <v>55</v>
      </c>
      <c r="K112" s="53">
        <v>55</v>
      </c>
      <c r="L112" s="53">
        <v>55</v>
      </c>
      <c r="M112" s="53">
        <v>55</v>
      </c>
      <c r="N112" s="53">
        <v>51</v>
      </c>
      <c r="O112" s="53">
        <v>51</v>
      </c>
      <c r="P112" s="53">
        <v>51</v>
      </c>
      <c r="Q112" s="53"/>
      <c r="R112" s="53" t="s">
        <v>1245</v>
      </c>
      <c r="S112" s="53"/>
      <c r="T112" s="23"/>
      <c r="V112" s="19">
        <f t="shared" si="3"/>
        <v>4</v>
      </c>
    </row>
    <row r="113" spans="1:22" ht="15">
      <c r="A113" s="23"/>
      <c r="B113" s="268">
        <v>4</v>
      </c>
      <c r="C113" s="269"/>
      <c r="D113" s="266"/>
      <c r="E113" s="255"/>
      <c r="F113" s="255"/>
      <c r="G113" s="255"/>
      <c r="H113" s="52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23"/>
      <c r="V113" s="19">
        <f t="shared" si="3"/>
        <v>0</v>
      </c>
    </row>
    <row r="114" spans="1:22" ht="15">
      <c r="A114" s="23"/>
      <c r="B114" s="268">
        <v>4</v>
      </c>
      <c r="C114" s="269" t="s">
        <v>364</v>
      </c>
      <c r="D114" s="266"/>
      <c r="E114" s="255" t="s">
        <v>365</v>
      </c>
      <c r="F114" s="255">
        <v>50</v>
      </c>
      <c r="G114" s="255"/>
      <c r="H114" s="52">
        <f t="shared" si="2"/>
        <v>5</v>
      </c>
      <c r="I114" s="53"/>
      <c r="J114" s="239">
        <v>5</v>
      </c>
      <c r="K114" s="239">
        <v>5</v>
      </c>
      <c r="L114" s="239">
        <v>5</v>
      </c>
      <c r="M114" s="239">
        <v>5</v>
      </c>
      <c r="N114" s="239">
        <v>5</v>
      </c>
      <c r="O114" s="239">
        <v>5</v>
      </c>
      <c r="P114" s="239">
        <v>5</v>
      </c>
      <c r="Q114" s="239">
        <v>5</v>
      </c>
      <c r="R114" s="53"/>
      <c r="S114" s="53"/>
      <c r="T114" s="23"/>
      <c r="V114" s="19">
        <f t="shared" si="3"/>
        <v>0</v>
      </c>
    </row>
    <row r="115" spans="1:22" ht="15">
      <c r="A115" s="23"/>
      <c r="B115" s="268">
        <v>4</v>
      </c>
      <c r="C115" s="269"/>
      <c r="D115" s="266"/>
      <c r="E115" s="255"/>
      <c r="F115" s="255"/>
      <c r="G115" s="255"/>
      <c r="H115" s="52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23"/>
      <c r="V115" s="19">
        <f t="shared" si="3"/>
        <v>0</v>
      </c>
    </row>
    <row r="116" spans="1:22" ht="15">
      <c r="A116" s="23"/>
      <c r="B116" s="268">
        <v>4</v>
      </c>
      <c r="C116" s="269" t="s">
        <v>260</v>
      </c>
      <c r="D116" s="266" t="s">
        <v>251</v>
      </c>
      <c r="E116" s="255"/>
      <c r="F116" s="255">
        <v>35</v>
      </c>
      <c r="G116" s="255"/>
      <c r="H116" s="52">
        <f t="shared" si="2"/>
        <v>7.5</v>
      </c>
      <c r="I116" s="53"/>
      <c r="J116" s="53">
        <v>7.5</v>
      </c>
      <c r="K116" s="53">
        <v>7.5</v>
      </c>
      <c r="L116" s="53">
        <v>7.5</v>
      </c>
      <c r="M116" s="53">
        <v>7.5</v>
      </c>
      <c r="N116" s="53">
        <v>7.5</v>
      </c>
      <c r="O116" s="53">
        <v>7.5</v>
      </c>
      <c r="P116" s="53">
        <v>7.5</v>
      </c>
      <c r="Q116" s="53">
        <v>7.5</v>
      </c>
      <c r="R116" s="53">
        <v>7.5</v>
      </c>
      <c r="S116" s="53">
        <v>7.5</v>
      </c>
      <c r="T116" s="23"/>
      <c r="V116" s="19">
        <f t="shared" si="3"/>
        <v>0</v>
      </c>
    </row>
    <row r="117" spans="1:22" ht="15">
      <c r="A117" s="23"/>
      <c r="B117" s="268">
        <v>4</v>
      </c>
      <c r="C117" s="269"/>
      <c r="D117" s="266" t="s">
        <v>252</v>
      </c>
      <c r="E117" s="255"/>
      <c r="F117" s="255">
        <v>15</v>
      </c>
      <c r="G117" s="255"/>
      <c r="H117" s="52">
        <f t="shared" si="2"/>
        <v>5</v>
      </c>
      <c r="I117" s="53"/>
      <c r="J117" s="53">
        <v>5</v>
      </c>
      <c r="K117" s="53">
        <v>5</v>
      </c>
      <c r="L117" s="53">
        <v>5</v>
      </c>
      <c r="M117" s="53">
        <v>5</v>
      </c>
      <c r="N117" s="53">
        <v>5</v>
      </c>
      <c r="O117" s="53">
        <v>5</v>
      </c>
      <c r="P117" s="53">
        <v>5</v>
      </c>
      <c r="Q117" s="53">
        <v>5</v>
      </c>
      <c r="R117" s="53">
        <v>5</v>
      </c>
      <c r="S117" s="53">
        <v>5</v>
      </c>
      <c r="T117" s="23"/>
      <c r="V117" s="19">
        <f t="shared" si="3"/>
        <v>0</v>
      </c>
    </row>
    <row r="118" spans="1:22" ht="15">
      <c r="A118" s="23"/>
      <c r="B118" s="268">
        <v>4</v>
      </c>
      <c r="C118" s="269"/>
      <c r="D118" s="266" t="s">
        <v>253</v>
      </c>
      <c r="E118" s="255"/>
      <c r="F118" s="255">
        <v>40</v>
      </c>
      <c r="G118" s="255"/>
      <c r="H118" s="52">
        <f t="shared" si="2"/>
        <v>5</v>
      </c>
      <c r="I118" s="53"/>
      <c r="J118" s="53">
        <v>5</v>
      </c>
      <c r="K118" s="53">
        <v>5</v>
      </c>
      <c r="L118" s="53">
        <v>5</v>
      </c>
      <c r="M118" s="53">
        <v>5</v>
      </c>
      <c r="N118" s="53">
        <v>5</v>
      </c>
      <c r="O118" s="53">
        <v>5</v>
      </c>
      <c r="P118" s="53">
        <v>5</v>
      </c>
      <c r="Q118" s="53">
        <v>5</v>
      </c>
      <c r="R118" s="53">
        <v>5</v>
      </c>
      <c r="S118" s="53">
        <v>5</v>
      </c>
      <c r="T118" s="23"/>
      <c r="V118" s="19">
        <f t="shared" si="3"/>
        <v>0</v>
      </c>
    </row>
    <row r="119" spans="1:22" ht="15">
      <c r="A119" s="23"/>
      <c r="B119" s="268">
        <v>4</v>
      </c>
      <c r="C119" s="269"/>
      <c r="D119" s="266" t="s">
        <v>254</v>
      </c>
      <c r="E119" s="255"/>
      <c r="F119" s="255">
        <v>125</v>
      </c>
      <c r="G119" s="255"/>
      <c r="H119" s="52">
        <f t="shared" si="2"/>
        <v>20</v>
      </c>
      <c r="I119" s="53" t="s">
        <v>735</v>
      </c>
      <c r="J119" s="53">
        <v>20</v>
      </c>
      <c r="K119" s="53">
        <v>20</v>
      </c>
      <c r="L119" s="53">
        <v>20</v>
      </c>
      <c r="M119" s="53">
        <v>20</v>
      </c>
      <c r="N119" s="53">
        <v>20</v>
      </c>
      <c r="O119" s="53">
        <v>20</v>
      </c>
      <c r="P119" s="53">
        <v>20</v>
      </c>
      <c r="Q119" s="53">
        <v>20</v>
      </c>
      <c r="R119" s="53">
        <v>20</v>
      </c>
      <c r="S119" s="53">
        <v>20</v>
      </c>
      <c r="T119" s="23"/>
      <c r="V119" s="19">
        <f t="shared" si="3"/>
        <v>0</v>
      </c>
    </row>
    <row r="120" spans="1:22" ht="15">
      <c r="A120" s="23"/>
      <c r="B120" s="268">
        <v>4</v>
      </c>
      <c r="C120" s="269"/>
      <c r="D120" s="270" t="s">
        <v>424</v>
      </c>
      <c r="E120" s="258"/>
      <c r="F120" s="258">
        <v>150</v>
      </c>
      <c r="G120" s="258"/>
      <c r="H120" s="52">
        <f t="shared" si="2"/>
        <v>20</v>
      </c>
      <c r="I120" s="469" t="s">
        <v>735</v>
      </c>
      <c r="J120" s="469">
        <v>20</v>
      </c>
      <c r="K120" s="469">
        <v>20</v>
      </c>
      <c r="L120" s="469">
        <v>20</v>
      </c>
      <c r="M120" s="469">
        <v>20</v>
      </c>
      <c r="N120" s="469"/>
      <c r="O120" s="469"/>
      <c r="P120" s="469"/>
      <c r="Q120" s="469"/>
      <c r="R120" s="54"/>
      <c r="S120" s="54"/>
      <c r="T120" s="23"/>
      <c r="V120" s="19">
        <f t="shared" si="3"/>
        <v>20</v>
      </c>
    </row>
    <row r="121" spans="1:22" ht="15">
      <c r="A121" s="23">
        <v>2018</v>
      </c>
      <c r="B121" s="268">
        <v>4</v>
      </c>
      <c r="C121" s="269"/>
      <c r="D121" s="270" t="s">
        <v>724</v>
      </c>
      <c r="E121" s="258"/>
      <c r="F121" s="468">
        <v>250</v>
      </c>
      <c r="G121" s="468"/>
      <c r="H121" s="52">
        <f t="shared" si="2"/>
        <v>12</v>
      </c>
      <c r="I121" s="54"/>
      <c r="J121" s="54">
        <v>12</v>
      </c>
      <c r="K121" s="54">
        <v>12</v>
      </c>
      <c r="L121" s="54">
        <v>12</v>
      </c>
      <c r="M121" s="54">
        <v>12</v>
      </c>
      <c r="N121" s="54">
        <v>12</v>
      </c>
      <c r="O121" s="54">
        <v>12</v>
      </c>
      <c r="P121" s="54"/>
      <c r="Q121" s="54"/>
      <c r="R121" s="54"/>
      <c r="S121" s="54"/>
      <c r="T121" s="23"/>
      <c r="V121" s="19">
        <f t="shared" si="3"/>
        <v>0</v>
      </c>
    </row>
    <row r="122" spans="1:22" ht="14.25">
      <c r="A122" s="51"/>
      <c r="B122" s="279"/>
      <c r="C122" s="51"/>
      <c r="D122" s="51"/>
      <c r="E122" s="51"/>
      <c r="F122" s="279"/>
      <c r="G122" s="51"/>
      <c r="H122" s="52"/>
      <c r="I122" s="279"/>
      <c r="J122" s="283"/>
      <c r="K122" s="283"/>
      <c r="L122" s="283"/>
      <c r="M122" s="283"/>
      <c r="N122" s="283"/>
      <c r="O122" s="283"/>
      <c r="P122" s="283"/>
      <c r="Q122" s="54"/>
      <c r="V122" s="19">
        <f t="shared" si="3"/>
        <v>0</v>
      </c>
    </row>
    <row r="123" spans="1:22" ht="14.25">
      <c r="A123" s="51"/>
      <c r="B123" s="279"/>
      <c r="C123" s="51" t="s">
        <v>439</v>
      </c>
      <c r="D123" s="51"/>
      <c r="E123" s="280">
        <v>3280</v>
      </c>
      <c r="F123" s="279">
        <v>50</v>
      </c>
      <c r="G123" s="51"/>
      <c r="H123" s="52">
        <f t="shared" si="2"/>
        <v>5.5</v>
      </c>
      <c r="I123" s="279"/>
      <c r="J123" s="283">
        <v>5.5</v>
      </c>
      <c r="K123" s="283">
        <v>5.5</v>
      </c>
      <c r="L123" s="283">
        <v>5.5</v>
      </c>
      <c r="M123" s="283">
        <v>5.5</v>
      </c>
      <c r="N123" s="283">
        <v>5.5</v>
      </c>
      <c r="O123" s="283">
        <v>5.5</v>
      </c>
      <c r="P123" s="283">
        <v>5.5</v>
      </c>
      <c r="Q123" s="54">
        <v>5</v>
      </c>
      <c r="V123" s="19">
        <f t="shared" si="3"/>
        <v>0</v>
      </c>
    </row>
    <row r="124" spans="1:22" ht="14.25">
      <c r="A124" s="37" t="s">
        <v>665</v>
      </c>
      <c r="B124" s="279"/>
      <c r="C124" s="51" t="s">
        <v>521</v>
      </c>
      <c r="D124" s="51"/>
      <c r="E124" s="280">
        <v>3230</v>
      </c>
      <c r="F124" s="279">
        <v>50</v>
      </c>
      <c r="G124" s="51"/>
      <c r="H124" s="52">
        <f t="shared" si="2"/>
        <v>3.5</v>
      </c>
      <c r="I124" s="279"/>
      <c r="J124" s="283">
        <v>3.5</v>
      </c>
      <c r="K124" s="283">
        <v>3.5</v>
      </c>
      <c r="L124" s="283">
        <v>3.5</v>
      </c>
      <c r="M124" s="283">
        <v>3.5</v>
      </c>
      <c r="N124" s="283">
        <v>3.5</v>
      </c>
      <c r="O124" s="283">
        <v>3.5</v>
      </c>
      <c r="P124" s="283">
        <v>3.5</v>
      </c>
      <c r="Q124" s="54"/>
      <c r="V124" s="19">
        <f t="shared" si="3"/>
        <v>0</v>
      </c>
    </row>
    <row r="125" spans="1:22" ht="14.25">
      <c r="A125" s="37"/>
      <c r="B125" s="279"/>
      <c r="C125" s="51"/>
      <c r="D125" s="51"/>
      <c r="E125" s="280">
        <v>3231</v>
      </c>
      <c r="F125" s="279">
        <v>50</v>
      </c>
      <c r="G125" s="51"/>
      <c r="H125" s="52">
        <f t="shared" si="2"/>
        <v>4</v>
      </c>
      <c r="I125" s="279"/>
      <c r="J125" s="283">
        <v>4</v>
      </c>
      <c r="K125" s="283">
        <v>3.5</v>
      </c>
      <c r="L125" s="283">
        <v>3.5</v>
      </c>
      <c r="M125" s="283">
        <v>3.5</v>
      </c>
      <c r="N125" s="283">
        <v>3.5</v>
      </c>
      <c r="O125" s="283"/>
      <c r="P125" s="283"/>
      <c r="Q125" s="54"/>
      <c r="V125" s="19">
        <f t="shared" si="3"/>
        <v>0</v>
      </c>
    </row>
    <row r="126" spans="1:22" ht="14.25">
      <c r="A126" s="51"/>
      <c r="B126" s="279"/>
      <c r="C126" s="51"/>
      <c r="D126" s="51"/>
      <c r="E126" s="280">
        <v>3232</v>
      </c>
      <c r="F126" s="279">
        <v>50</v>
      </c>
      <c r="G126" s="51"/>
      <c r="H126" s="52">
        <f t="shared" si="2"/>
        <v>4.5</v>
      </c>
      <c r="I126" s="279"/>
      <c r="J126" s="283">
        <v>4.5</v>
      </c>
      <c r="K126" s="283">
        <v>4.5</v>
      </c>
      <c r="L126" s="283">
        <v>4.5</v>
      </c>
      <c r="M126" s="283">
        <v>4.5</v>
      </c>
      <c r="N126" s="283">
        <v>4.5</v>
      </c>
      <c r="O126" s="283">
        <v>4.5</v>
      </c>
      <c r="P126" s="283">
        <v>4.5</v>
      </c>
      <c r="Q126" s="54"/>
      <c r="V126" s="19">
        <f t="shared" si="3"/>
        <v>0</v>
      </c>
    </row>
    <row r="127" spans="1:22" ht="14.25">
      <c r="A127" s="51"/>
      <c r="B127" s="279"/>
      <c r="C127" s="51"/>
      <c r="D127" s="51"/>
      <c r="E127" s="280">
        <v>3233</v>
      </c>
      <c r="F127" s="279">
        <v>50</v>
      </c>
      <c r="G127" s="51"/>
      <c r="H127" s="52">
        <f t="shared" si="2"/>
        <v>4.5</v>
      </c>
      <c r="I127" s="279"/>
      <c r="J127" s="283">
        <v>4.5</v>
      </c>
      <c r="K127" s="283">
        <v>4.5</v>
      </c>
      <c r="L127" s="283">
        <v>4.5</v>
      </c>
      <c r="M127" s="283">
        <v>4.5</v>
      </c>
      <c r="N127" s="283">
        <v>4.5</v>
      </c>
      <c r="O127" s="283">
        <v>4.5</v>
      </c>
      <c r="P127" s="283">
        <v>4.5</v>
      </c>
      <c r="Q127" s="54"/>
      <c r="V127" s="19">
        <f t="shared" si="3"/>
        <v>0</v>
      </c>
    </row>
    <row r="128" spans="1:22" ht="14.25">
      <c r="A128" s="51"/>
      <c r="B128" s="279"/>
      <c r="C128" s="51"/>
      <c r="D128" s="51"/>
      <c r="E128" s="280">
        <v>3234</v>
      </c>
      <c r="F128" s="279">
        <v>50</v>
      </c>
      <c r="G128" s="51"/>
      <c r="H128" s="52">
        <f t="shared" si="2"/>
        <v>4.5</v>
      </c>
      <c r="I128" s="279"/>
      <c r="J128" s="283">
        <v>4.5</v>
      </c>
      <c r="K128" s="283">
        <v>4.5</v>
      </c>
      <c r="L128" s="283">
        <v>4.5</v>
      </c>
      <c r="M128" s="283">
        <v>4.5</v>
      </c>
      <c r="N128" s="283">
        <v>4.5</v>
      </c>
      <c r="O128" s="283">
        <v>4.5</v>
      </c>
      <c r="P128" s="283">
        <v>4.5</v>
      </c>
      <c r="Q128" s="54"/>
      <c r="V128" s="19">
        <f t="shared" si="3"/>
        <v>0</v>
      </c>
    </row>
    <row r="129" spans="1:22" ht="14.25">
      <c r="A129" s="51"/>
      <c r="B129" s="279"/>
      <c r="C129" s="51"/>
      <c r="D129" s="51"/>
      <c r="E129" s="280">
        <v>3235</v>
      </c>
      <c r="F129" s="279">
        <v>50</v>
      </c>
      <c r="G129" s="51"/>
      <c r="H129" s="52">
        <f t="shared" si="2"/>
        <v>5.5</v>
      </c>
      <c r="I129" s="279"/>
      <c r="J129" s="283">
        <v>5.5</v>
      </c>
      <c r="K129" s="283">
        <v>5.5</v>
      </c>
      <c r="L129" s="283">
        <v>5.5</v>
      </c>
      <c r="M129" s="283">
        <v>5.5</v>
      </c>
      <c r="N129" s="283">
        <v>5.5</v>
      </c>
      <c r="O129" s="283">
        <v>5.5</v>
      </c>
      <c r="P129" s="283">
        <v>5.5</v>
      </c>
      <c r="Q129" s="54"/>
      <c r="V129" s="19">
        <f t="shared" si="3"/>
        <v>0</v>
      </c>
    </row>
    <row r="130" spans="1:22" ht="14.25">
      <c r="A130" s="51"/>
      <c r="B130" s="279"/>
      <c r="C130" s="51"/>
      <c r="D130" s="51"/>
      <c r="E130" s="280">
        <v>3236</v>
      </c>
      <c r="F130" s="279">
        <v>50</v>
      </c>
      <c r="G130" s="51"/>
      <c r="H130" s="52">
        <f t="shared" si="2"/>
        <v>5.5</v>
      </c>
      <c r="I130" s="279"/>
      <c r="J130" s="283">
        <v>5.5</v>
      </c>
      <c r="K130" s="283">
        <v>5.5</v>
      </c>
      <c r="L130" s="283">
        <v>5.5</v>
      </c>
      <c r="M130" s="283">
        <v>5.5</v>
      </c>
      <c r="N130" s="283">
        <v>5.5</v>
      </c>
      <c r="O130" s="283">
        <v>5.5</v>
      </c>
      <c r="P130" s="283">
        <v>5.5</v>
      </c>
      <c r="Q130" s="54"/>
      <c r="V130" s="19">
        <f t="shared" si="3"/>
        <v>0</v>
      </c>
    </row>
    <row r="131" spans="1:22" ht="14.25">
      <c r="A131" s="51"/>
      <c r="B131" s="279"/>
      <c r="C131" s="51"/>
      <c r="D131" s="51"/>
      <c r="E131" s="280">
        <v>3237</v>
      </c>
      <c r="F131" s="279">
        <v>50</v>
      </c>
      <c r="G131" s="51"/>
      <c r="H131" s="52">
        <f t="shared" si="2"/>
        <v>4.5</v>
      </c>
      <c r="I131" s="279"/>
      <c r="J131" s="283">
        <v>4.5</v>
      </c>
      <c r="K131" s="283">
        <v>4.5</v>
      </c>
      <c r="L131" s="283">
        <v>4.5</v>
      </c>
      <c r="M131" s="283">
        <v>4.5</v>
      </c>
      <c r="N131" s="283">
        <v>4.5</v>
      </c>
      <c r="O131" s="283">
        <v>4.5</v>
      </c>
      <c r="P131" s="283">
        <v>4.5</v>
      </c>
      <c r="Q131" s="54"/>
      <c r="V131" s="19">
        <f t="shared" si="3"/>
        <v>0</v>
      </c>
    </row>
    <row r="132" spans="1:22" ht="14.25">
      <c r="A132" s="51"/>
      <c r="B132" s="279"/>
      <c r="C132" s="51"/>
      <c r="D132" s="51"/>
      <c r="E132" s="280">
        <v>3240</v>
      </c>
      <c r="F132" s="279">
        <v>50</v>
      </c>
      <c r="G132" s="51"/>
      <c r="H132" s="52">
        <f t="shared" si="2"/>
        <v>5.5</v>
      </c>
      <c r="I132" s="279"/>
      <c r="J132" s="283">
        <v>5.5</v>
      </c>
      <c r="K132" s="283">
        <v>5.5</v>
      </c>
      <c r="L132" s="283">
        <v>5.5</v>
      </c>
      <c r="M132" s="283">
        <v>5.5</v>
      </c>
      <c r="N132" s="283">
        <v>5.5</v>
      </c>
      <c r="O132" s="283">
        <v>5.5</v>
      </c>
      <c r="P132" s="283">
        <v>5.5</v>
      </c>
      <c r="Q132" s="54"/>
      <c r="V132" s="19">
        <f t="shared" si="3"/>
        <v>0</v>
      </c>
    </row>
    <row r="133" spans="1:22" ht="14.25">
      <c r="A133" s="51"/>
      <c r="B133" s="279"/>
      <c r="C133" s="51"/>
      <c r="D133" s="51"/>
      <c r="E133" s="280">
        <v>3241</v>
      </c>
      <c r="F133" s="279">
        <v>50</v>
      </c>
      <c r="G133" s="51"/>
      <c r="H133" s="52">
        <f t="shared" si="2"/>
        <v>5.5</v>
      </c>
      <c r="I133" s="279"/>
      <c r="J133" s="283">
        <v>5.5</v>
      </c>
      <c r="K133" s="283">
        <v>5.5</v>
      </c>
      <c r="L133" s="283">
        <v>5.5</v>
      </c>
      <c r="M133" s="283">
        <v>5.5</v>
      </c>
      <c r="N133" s="283">
        <v>5.5</v>
      </c>
      <c r="O133" s="283">
        <v>5.5</v>
      </c>
      <c r="P133" s="283">
        <v>5.5</v>
      </c>
      <c r="Q133" s="54"/>
      <c r="V133" s="19">
        <f t="shared" si="3"/>
        <v>0</v>
      </c>
    </row>
    <row r="134" spans="1:22" ht="14.25">
      <c r="A134" s="51"/>
      <c r="B134" s="279"/>
      <c r="C134" s="51"/>
      <c r="D134" s="51"/>
      <c r="E134" s="280">
        <v>3242</v>
      </c>
      <c r="F134" s="279">
        <v>50</v>
      </c>
      <c r="G134" s="51"/>
      <c r="H134" s="52">
        <f t="shared" si="2"/>
        <v>5.5</v>
      </c>
      <c r="I134" s="279"/>
      <c r="J134" s="283">
        <v>5.5</v>
      </c>
      <c r="K134" s="283">
        <v>5.5</v>
      </c>
      <c r="L134" s="283">
        <v>5.5</v>
      </c>
      <c r="M134" s="283">
        <v>5.5</v>
      </c>
      <c r="N134" s="283">
        <v>5.5</v>
      </c>
      <c r="O134" s="283">
        <v>5.5</v>
      </c>
      <c r="P134" s="283">
        <v>5.5</v>
      </c>
      <c r="Q134" s="54"/>
      <c r="V134" s="19">
        <f t="shared" si="3"/>
        <v>0</v>
      </c>
    </row>
    <row r="135" spans="1:22" ht="14.25">
      <c r="A135" s="51"/>
      <c r="B135" s="279"/>
      <c r="C135" s="51"/>
      <c r="D135" s="51"/>
      <c r="E135" s="280">
        <v>3243</v>
      </c>
      <c r="F135" s="279">
        <v>50</v>
      </c>
      <c r="G135" s="51"/>
      <c r="H135" s="52">
        <f t="shared" si="2"/>
        <v>5.5</v>
      </c>
      <c r="I135" s="279"/>
      <c r="J135" s="283">
        <v>5.5</v>
      </c>
      <c r="K135" s="283">
        <v>5.5</v>
      </c>
      <c r="L135" s="283">
        <v>5.5</v>
      </c>
      <c r="M135" s="283">
        <v>5.5</v>
      </c>
      <c r="N135" s="283">
        <v>5.5</v>
      </c>
      <c r="O135" s="283">
        <v>5.5</v>
      </c>
      <c r="P135" s="283">
        <v>5.5</v>
      </c>
      <c r="Q135" s="54"/>
      <c r="V135" s="19">
        <f t="shared" si="3"/>
        <v>0</v>
      </c>
    </row>
    <row r="136" spans="1:22" ht="14.25">
      <c r="A136" s="51"/>
      <c r="B136" s="279"/>
      <c r="C136" s="51"/>
      <c r="D136" s="51"/>
      <c r="E136" s="51"/>
      <c r="F136" s="279"/>
      <c r="G136" s="51"/>
      <c r="H136" s="52"/>
      <c r="I136" s="279"/>
      <c r="J136" s="283"/>
      <c r="K136" s="283"/>
      <c r="L136" s="283"/>
      <c r="M136" s="283"/>
      <c r="N136" s="283"/>
      <c r="O136" s="283"/>
      <c r="P136" s="283"/>
      <c r="Q136" s="54"/>
      <c r="V136" s="19">
        <f t="shared" si="3"/>
        <v>0</v>
      </c>
    </row>
    <row r="137" spans="1:22" ht="14.25">
      <c r="A137" s="51" t="s">
        <v>449</v>
      </c>
      <c r="B137" s="279"/>
      <c r="C137" s="51"/>
      <c r="D137" s="51"/>
      <c r="E137" s="51"/>
      <c r="F137" s="279"/>
      <c r="G137" s="51"/>
      <c r="H137" s="52"/>
      <c r="I137" s="279"/>
      <c r="J137" s="283"/>
      <c r="K137" s="283"/>
      <c r="L137" s="283"/>
      <c r="M137" s="283"/>
      <c r="N137" s="283"/>
      <c r="O137" s="283"/>
      <c r="P137" s="283"/>
      <c r="Q137" s="54"/>
      <c r="V137" s="19">
        <f t="shared" si="3"/>
        <v>0</v>
      </c>
    </row>
    <row r="138" spans="1:22" ht="14.25">
      <c r="A138" s="51"/>
      <c r="B138" s="279"/>
      <c r="C138" s="51"/>
      <c r="D138" s="51"/>
      <c r="E138" s="51"/>
      <c r="F138" s="279"/>
      <c r="G138" s="51"/>
      <c r="H138" s="52"/>
      <c r="I138" s="279"/>
      <c r="J138" s="283"/>
      <c r="K138" s="283"/>
      <c r="L138" s="283"/>
      <c r="M138" s="283"/>
      <c r="N138" s="283"/>
      <c r="O138" s="283"/>
      <c r="P138" s="283"/>
      <c r="Q138" s="54"/>
      <c r="V138" s="19">
        <f aca="true" t="shared" si="4" ref="V138:V202">M138-N138</f>
        <v>0</v>
      </c>
    </row>
    <row r="139" spans="1:22" ht="14.25">
      <c r="A139" s="51"/>
      <c r="B139" s="279" t="s">
        <v>462</v>
      </c>
      <c r="C139" s="51" t="s">
        <v>450</v>
      </c>
      <c r="D139" s="251" t="s">
        <v>8</v>
      </c>
      <c r="E139" s="51"/>
      <c r="F139" s="279">
        <v>50</v>
      </c>
      <c r="G139" s="51"/>
      <c r="H139" s="52">
        <f aca="true" t="shared" si="5" ref="H139:H199">J139</f>
        <v>4.5</v>
      </c>
      <c r="I139" s="279"/>
      <c r="J139" s="283">
        <v>4.5</v>
      </c>
      <c r="K139" s="283">
        <v>4.5</v>
      </c>
      <c r="L139" s="283">
        <v>4.5</v>
      </c>
      <c r="M139" s="283">
        <v>4.5</v>
      </c>
      <c r="N139" s="283">
        <v>4.5</v>
      </c>
      <c r="O139" s="283">
        <v>4.5</v>
      </c>
      <c r="P139" s="283">
        <v>4.5</v>
      </c>
      <c r="Q139" s="54"/>
      <c r="V139" s="19">
        <f t="shared" si="4"/>
        <v>0</v>
      </c>
    </row>
    <row r="140" spans="1:22" ht="14.25">
      <c r="A140" s="51"/>
      <c r="B140" s="279"/>
      <c r="C140" s="51"/>
      <c r="D140" s="51"/>
      <c r="E140" s="51"/>
      <c r="F140" s="279"/>
      <c r="G140" s="51"/>
      <c r="H140" s="52"/>
      <c r="I140" s="279"/>
      <c r="J140" s="283"/>
      <c r="K140" s="283"/>
      <c r="L140" s="283"/>
      <c r="M140" s="283"/>
      <c r="N140" s="283"/>
      <c r="O140" s="283"/>
      <c r="P140" s="283"/>
      <c r="Q140" s="54"/>
      <c r="V140" s="19">
        <f t="shared" si="4"/>
        <v>0</v>
      </c>
    </row>
    <row r="141" spans="1:22" ht="14.25">
      <c r="A141" s="51"/>
      <c r="B141" s="279" t="s">
        <v>462</v>
      </c>
      <c r="C141" s="51" t="s">
        <v>505</v>
      </c>
      <c r="D141" s="51"/>
      <c r="E141" s="51"/>
      <c r="F141" s="279"/>
      <c r="G141" s="51"/>
      <c r="H141" s="52"/>
      <c r="I141" s="279"/>
      <c r="J141" s="283"/>
      <c r="K141" s="283"/>
      <c r="L141" s="283"/>
      <c r="M141" s="283"/>
      <c r="N141" s="283"/>
      <c r="O141" s="283"/>
      <c r="P141" s="283"/>
      <c r="Q141" s="54"/>
      <c r="V141" s="19">
        <f t="shared" si="4"/>
        <v>0</v>
      </c>
    </row>
    <row r="142" spans="1:22" ht="14.25">
      <c r="A142" s="51"/>
      <c r="B142" s="279"/>
      <c r="C142" s="51"/>
      <c r="D142" s="51" t="s">
        <v>475</v>
      </c>
      <c r="E142" s="51"/>
      <c r="F142" s="279">
        <v>500</v>
      </c>
      <c r="G142" s="51"/>
      <c r="H142" s="52">
        <f t="shared" si="5"/>
        <v>119</v>
      </c>
      <c r="I142" s="279"/>
      <c r="J142" s="283">
        <v>119</v>
      </c>
      <c r="K142" s="283">
        <v>119</v>
      </c>
      <c r="L142" s="283">
        <v>119</v>
      </c>
      <c r="M142" s="283">
        <v>119</v>
      </c>
      <c r="N142" s="283">
        <v>119</v>
      </c>
      <c r="O142" s="283">
        <v>119</v>
      </c>
      <c r="P142" s="283">
        <v>119</v>
      </c>
      <c r="Q142" s="54"/>
      <c r="V142" s="19">
        <f t="shared" si="4"/>
        <v>0</v>
      </c>
    </row>
    <row r="143" spans="1:22" ht="14.25">
      <c r="A143" s="51"/>
      <c r="B143" s="279"/>
      <c r="C143" s="51"/>
      <c r="D143" s="51" t="s">
        <v>476</v>
      </c>
      <c r="E143" s="51"/>
      <c r="F143" s="279">
        <v>1200</v>
      </c>
      <c r="G143" s="51"/>
      <c r="H143" s="52">
        <f t="shared" si="5"/>
        <v>145</v>
      </c>
      <c r="I143" s="279"/>
      <c r="J143" s="283">
        <v>145</v>
      </c>
      <c r="K143" s="283">
        <v>145</v>
      </c>
      <c r="L143" s="283">
        <v>145</v>
      </c>
      <c r="M143" s="283">
        <v>145</v>
      </c>
      <c r="N143" s="283">
        <v>145</v>
      </c>
      <c r="O143" s="283">
        <v>145</v>
      </c>
      <c r="P143" s="283">
        <v>145</v>
      </c>
      <c r="Q143" s="54"/>
      <c r="V143" s="19">
        <f t="shared" si="4"/>
        <v>0</v>
      </c>
    </row>
    <row r="144" spans="1:22" ht="14.25">
      <c r="A144" s="51"/>
      <c r="B144" s="279"/>
      <c r="C144" s="51"/>
      <c r="D144" s="51" t="s">
        <v>477</v>
      </c>
      <c r="E144" s="51"/>
      <c r="F144" s="279">
        <v>350</v>
      </c>
      <c r="G144" s="51"/>
      <c r="H144" s="52">
        <f t="shared" si="5"/>
        <v>65</v>
      </c>
      <c r="I144" s="279"/>
      <c r="J144" s="283">
        <v>65</v>
      </c>
      <c r="K144" s="283">
        <v>65</v>
      </c>
      <c r="L144" s="283">
        <v>60</v>
      </c>
      <c r="M144" s="283">
        <v>60</v>
      </c>
      <c r="N144" s="283">
        <v>65</v>
      </c>
      <c r="O144" s="283">
        <v>65</v>
      </c>
      <c r="P144" s="283">
        <v>65</v>
      </c>
      <c r="Q144" s="54"/>
      <c r="V144" s="19">
        <f t="shared" si="4"/>
        <v>-5</v>
      </c>
    </row>
    <row r="145" spans="1:22" ht="14.25">
      <c r="A145" s="51"/>
      <c r="B145" s="279"/>
      <c r="C145" s="51"/>
      <c r="D145" s="51" t="s">
        <v>472</v>
      </c>
      <c r="E145" s="51"/>
      <c r="F145" s="279">
        <v>450</v>
      </c>
      <c r="G145" s="51"/>
      <c r="H145" s="52">
        <f t="shared" si="5"/>
        <v>65</v>
      </c>
      <c r="I145" s="279"/>
      <c r="J145" s="283">
        <v>65</v>
      </c>
      <c r="K145" s="283">
        <v>65</v>
      </c>
      <c r="L145" s="283">
        <v>65</v>
      </c>
      <c r="M145" s="283">
        <v>65</v>
      </c>
      <c r="N145" s="283">
        <v>65</v>
      </c>
      <c r="O145" s="283">
        <v>65</v>
      </c>
      <c r="P145" s="283">
        <v>65</v>
      </c>
      <c r="Q145" s="54"/>
      <c r="V145" s="19">
        <f t="shared" si="4"/>
        <v>0</v>
      </c>
    </row>
    <row r="146" spans="1:22" ht="14.25">
      <c r="A146" s="51"/>
      <c r="B146" s="279"/>
      <c r="C146" s="51"/>
      <c r="D146" s="51" t="s">
        <v>473</v>
      </c>
      <c r="E146" s="51"/>
      <c r="F146" s="279">
        <v>450</v>
      </c>
      <c r="G146" s="51"/>
      <c r="H146" s="52">
        <f t="shared" si="5"/>
        <v>49</v>
      </c>
      <c r="I146" s="279"/>
      <c r="J146" s="283">
        <v>49</v>
      </c>
      <c r="K146" s="283">
        <v>49</v>
      </c>
      <c r="L146" s="283">
        <v>49</v>
      </c>
      <c r="M146" s="283">
        <v>49</v>
      </c>
      <c r="N146" s="283">
        <v>49</v>
      </c>
      <c r="O146" s="283">
        <v>49</v>
      </c>
      <c r="P146" s="283">
        <v>49</v>
      </c>
      <c r="Q146" s="54"/>
      <c r="V146" s="19">
        <f t="shared" si="4"/>
        <v>0</v>
      </c>
    </row>
    <row r="147" spans="1:22" ht="14.25">
      <c r="A147" s="51"/>
      <c r="B147" s="279"/>
      <c r="C147" s="51"/>
      <c r="D147" s="51" t="s">
        <v>474</v>
      </c>
      <c r="E147" s="51"/>
      <c r="F147" s="279">
        <v>1650</v>
      </c>
      <c r="G147" s="51"/>
      <c r="H147" s="52">
        <f t="shared" si="5"/>
        <v>159</v>
      </c>
      <c r="I147" s="279"/>
      <c r="J147" s="283">
        <v>159</v>
      </c>
      <c r="K147" s="283">
        <v>159</v>
      </c>
      <c r="L147" s="283">
        <v>159</v>
      </c>
      <c r="M147" s="283">
        <v>159</v>
      </c>
      <c r="N147" s="283">
        <v>159</v>
      </c>
      <c r="O147" s="283">
        <v>159</v>
      </c>
      <c r="P147" s="283">
        <v>159</v>
      </c>
      <c r="Q147" s="54"/>
      <c r="V147" s="19">
        <f t="shared" si="4"/>
        <v>0</v>
      </c>
    </row>
    <row r="148" spans="1:22" ht="14.25">
      <c r="A148" s="51"/>
      <c r="B148" s="279"/>
      <c r="C148" s="51"/>
      <c r="D148" s="51" t="s">
        <v>478</v>
      </c>
      <c r="E148" s="51"/>
      <c r="F148" s="279">
        <v>700</v>
      </c>
      <c r="G148" s="51"/>
      <c r="H148" s="52">
        <f t="shared" si="5"/>
        <v>29</v>
      </c>
      <c r="I148" s="279"/>
      <c r="J148" s="283">
        <v>29</v>
      </c>
      <c r="K148" s="283">
        <v>29</v>
      </c>
      <c r="L148" s="283">
        <v>29</v>
      </c>
      <c r="M148" s="283">
        <v>29</v>
      </c>
      <c r="N148" s="283">
        <v>29</v>
      </c>
      <c r="O148" s="283">
        <v>29</v>
      </c>
      <c r="P148" s="283">
        <v>29</v>
      </c>
      <c r="Q148" s="54"/>
      <c r="V148" s="19">
        <f t="shared" si="4"/>
        <v>0</v>
      </c>
    </row>
    <row r="149" spans="1:22" ht="14.25">
      <c r="A149" s="51"/>
      <c r="B149" s="279"/>
      <c r="C149" s="51"/>
      <c r="D149" s="51" t="s">
        <v>479</v>
      </c>
      <c r="E149" s="51"/>
      <c r="F149" s="279">
        <v>50</v>
      </c>
      <c r="G149" s="51"/>
      <c r="H149" s="52">
        <f t="shared" si="5"/>
        <v>15</v>
      </c>
      <c r="I149" s="279"/>
      <c r="J149" s="283">
        <v>15</v>
      </c>
      <c r="K149" s="283">
        <v>15</v>
      </c>
      <c r="L149" s="283">
        <v>15</v>
      </c>
      <c r="M149" s="283">
        <v>15</v>
      </c>
      <c r="N149" s="283">
        <v>15</v>
      </c>
      <c r="O149" s="283">
        <v>15</v>
      </c>
      <c r="P149" s="283">
        <v>15</v>
      </c>
      <c r="Q149" s="54"/>
      <c r="V149" s="19">
        <f t="shared" si="4"/>
        <v>0</v>
      </c>
    </row>
    <row r="150" spans="1:22" ht="15">
      <c r="A150" s="51"/>
      <c r="B150" s="279"/>
      <c r="C150" s="51" t="s">
        <v>496</v>
      </c>
      <c r="D150" s="51" t="s">
        <v>497</v>
      </c>
      <c r="E150" s="51"/>
      <c r="F150" s="279">
        <v>450</v>
      </c>
      <c r="G150" s="51"/>
      <c r="H150" s="52"/>
      <c r="I150" s="346"/>
      <c r="J150" s="283"/>
      <c r="K150" s="283"/>
      <c r="L150" s="283"/>
      <c r="M150" s="283">
        <v>13</v>
      </c>
      <c r="N150" s="283">
        <v>13</v>
      </c>
      <c r="O150" s="283">
        <v>13</v>
      </c>
      <c r="P150" s="283">
        <v>13</v>
      </c>
      <c r="Q150" s="54"/>
      <c r="V150" s="19">
        <f t="shared" si="4"/>
        <v>0</v>
      </c>
    </row>
    <row r="151" spans="1:22" ht="15">
      <c r="A151" s="51"/>
      <c r="B151" s="279"/>
      <c r="C151" s="51"/>
      <c r="D151" s="51" t="s">
        <v>498</v>
      </c>
      <c r="E151" s="51"/>
      <c r="F151" s="279">
        <v>600</v>
      </c>
      <c r="G151" s="51"/>
      <c r="H151" s="52">
        <f t="shared" si="5"/>
        <v>13</v>
      </c>
      <c r="I151" s="346"/>
      <c r="J151" s="283">
        <v>13</v>
      </c>
      <c r="K151" s="283">
        <v>13</v>
      </c>
      <c r="L151" s="283">
        <v>13</v>
      </c>
      <c r="M151" s="283">
        <v>13</v>
      </c>
      <c r="N151" s="283">
        <v>13</v>
      </c>
      <c r="O151" s="283">
        <v>13</v>
      </c>
      <c r="P151" s="283">
        <v>13</v>
      </c>
      <c r="Q151" s="54"/>
      <c r="V151" s="19">
        <f t="shared" si="4"/>
        <v>0</v>
      </c>
    </row>
    <row r="152" spans="1:22" ht="15">
      <c r="A152" s="51"/>
      <c r="B152" s="279"/>
      <c r="C152" s="51"/>
      <c r="D152" s="51"/>
      <c r="E152" s="51"/>
      <c r="F152" s="279"/>
      <c r="G152" s="51"/>
      <c r="H152" s="52"/>
      <c r="I152" s="346"/>
      <c r="J152" s="283"/>
      <c r="K152" s="283"/>
      <c r="L152" s="283"/>
      <c r="M152" s="283"/>
      <c r="N152" s="283"/>
      <c r="O152" s="283"/>
      <c r="P152" s="283"/>
      <c r="Q152" s="54"/>
      <c r="V152" s="19">
        <f t="shared" si="4"/>
        <v>0</v>
      </c>
    </row>
    <row r="153" spans="1:22" ht="15">
      <c r="A153" s="51"/>
      <c r="B153" s="279" t="s">
        <v>462</v>
      </c>
      <c r="C153" s="51" t="s">
        <v>490</v>
      </c>
      <c r="D153" s="51"/>
      <c r="E153" s="51"/>
      <c r="F153" s="279"/>
      <c r="G153" s="51"/>
      <c r="H153" s="52"/>
      <c r="I153" s="346"/>
      <c r="J153" s="283"/>
      <c r="K153" s="283"/>
      <c r="L153" s="283"/>
      <c r="M153" s="283"/>
      <c r="N153" s="283"/>
      <c r="O153" s="283"/>
      <c r="P153" s="283"/>
      <c r="Q153" s="54"/>
      <c r="V153" s="19">
        <f t="shared" si="4"/>
        <v>0</v>
      </c>
    </row>
    <row r="154" spans="1:22" ht="14.25">
      <c r="A154" s="51"/>
      <c r="B154" s="279"/>
      <c r="C154" s="51" t="s">
        <v>442</v>
      </c>
      <c r="D154" s="51" t="s">
        <v>457</v>
      </c>
      <c r="E154" s="51"/>
      <c r="F154" s="279">
        <v>450</v>
      </c>
      <c r="G154" s="51"/>
      <c r="H154" s="52">
        <f t="shared" si="5"/>
        <v>120</v>
      </c>
      <c r="I154" s="279"/>
      <c r="J154" s="283">
        <v>120</v>
      </c>
      <c r="K154" s="283">
        <v>120</v>
      </c>
      <c r="L154" s="283">
        <v>120</v>
      </c>
      <c r="M154" s="283">
        <v>120</v>
      </c>
      <c r="N154" s="283">
        <v>120</v>
      </c>
      <c r="O154" s="283">
        <v>120</v>
      </c>
      <c r="P154" s="283">
        <v>120</v>
      </c>
      <c r="Q154" s="54"/>
      <c r="V154" s="19">
        <f t="shared" si="4"/>
        <v>0</v>
      </c>
    </row>
    <row r="155" spans="1:22" ht="14.25">
      <c r="A155" s="51"/>
      <c r="B155" s="279"/>
      <c r="C155" s="51"/>
      <c r="D155" s="51" t="s">
        <v>458</v>
      </c>
      <c r="E155" s="51"/>
      <c r="F155" s="279">
        <v>550</v>
      </c>
      <c r="G155" s="51"/>
      <c r="H155" s="52">
        <f t="shared" si="5"/>
        <v>150</v>
      </c>
      <c r="I155" s="279"/>
      <c r="J155" s="283">
        <v>150</v>
      </c>
      <c r="K155" s="283">
        <v>150</v>
      </c>
      <c r="L155" s="283">
        <v>150</v>
      </c>
      <c r="M155" s="283">
        <v>150</v>
      </c>
      <c r="N155" s="283">
        <v>150</v>
      </c>
      <c r="O155" s="283">
        <v>150</v>
      </c>
      <c r="P155" s="283">
        <v>150</v>
      </c>
      <c r="Q155" s="54"/>
      <c r="V155" s="19">
        <f t="shared" si="4"/>
        <v>0</v>
      </c>
    </row>
    <row r="156" spans="1:22" ht="14.25">
      <c r="A156" s="51"/>
      <c r="B156" s="279"/>
      <c r="C156" s="51"/>
      <c r="D156" s="51" t="s">
        <v>471</v>
      </c>
      <c r="E156" s="51"/>
      <c r="F156" s="279">
        <v>550</v>
      </c>
      <c r="G156" s="51"/>
      <c r="H156" s="52">
        <f t="shared" si="5"/>
        <v>240</v>
      </c>
      <c r="I156" s="279"/>
      <c r="J156" s="283">
        <v>240</v>
      </c>
      <c r="K156" s="283">
        <v>240</v>
      </c>
      <c r="L156" s="283">
        <v>240</v>
      </c>
      <c r="M156" s="283">
        <v>240</v>
      </c>
      <c r="N156" s="283">
        <v>240</v>
      </c>
      <c r="O156" s="283">
        <v>240</v>
      </c>
      <c r="P156" s="283">
        <v>240</v>
      </c>
      <c r="Q156" s="54"/>
      <c r="V156" s="19">
        <f t="shared" si="4"/>
        <v>0</v>
      </c>
    </row>
    <row r="157" spans="1:22" ht="15">
      <c r="A157" s="51"/>
      <c r="B157" s="279"/>
      <c r="D157" s="51"/>
      <c r="E157" s="51"/>
      <c r="F157" s="279"/>
      <c r="G157" s="51"/>
      <c r="H157" s="52"/>
      <c r="I157" s="346"/>
      <c r="J157" s="283"/>
      <c r="K157" s="283"/>
      <c r="L157" s="283"/>
      <c r="M157" s="283"/>
      <c r="N157" s="283"/>
      <c r="O157" s="283"/>
      <c r="P157" s="283"/>
      <c r="Q157" s="54"/>
      <c r="V157" s="19">
        <f t="shared" si="4"/>
        <v>0</v>
      </c>
    </row>
    <row r="158" spans="1:22" ht="15">
      <c r="A158" s="51"/>
      <c r="B158" s="279"/>
      <c r="C158" s="51" t="s">
        <v>487</v>
      </c>
      <c r="D158" s="51" t="s">
        <v>537</v>
      </c>
      <c r="E158" s="51"/>
      <c r="F158" s="279">
        <v>450</v>
      </c>
      <c r="G158" s="51"/>
      <c r="H158" s="52">
        <f t="shared" si="5"/>
        <v>14</v>
      </c>
      <c r="I158" s="346"/>
      <c r="J158" s="283">
        <v>14</v>
      </c>
      <c r="K158" s="283">
        <v>14</v>
      </c>
      <c r="L158" s="283"/>
      <c r="M158" s="283"/>
      <c r="N158" s="283"/>
      <c r="O158" s="283"/>
      <c r="P158" s="283"/>
      <c r="Q158" s="54"/>
      <c r="V158" s="19"/>
    </row>
    <row r="159" spans="1:22" ht="14.25">
      <c r="A159" s="51"/>
      <c r="B159" s="279"/>
      <c r="D159" s="51" t="s">
        <v>537</v>
      </c>
      <c r="E159" s="51"/>
      <c r="F159" s="279">
        <v>900</v>
      </c>
      <c r="G159" s="51"/>
      <c r="H159" s="52">
        <f t="shared" si="5"/>
        <v>25</v>
      </c>
      <c r="I159" s="279"/>
      <c r="J159" s="283">
        <v>25</v>
      </c>
      <c r="K159" s="283">
        <v>25</v>
      </c>
      <c r="L159" s="283">
        <v>25</v>
      </c>
      <c r="M159" s="283">
        <v>25</v>
      </c>
      <c r="N159" s="283">
        <v>25</v>
      </c>
      <c r="O159" s="283">
        <v>25</v>
      </c>
      <c r="P159" s="283">
        <v>25</v>
      </c>
      <c r="Q159" s="54"/>
      <c r="V159" s="19">
        <f t="shared" si="4"/>
        <v>0</v>
      </c>
    </row>
    <row r="160" spans="1:22" ht="14.25">
      <c r="A160" s="51"/>
      <c r="B160" s="279"/>
      <c r="C160" s="51"/>
      <c r="D160" s="51" t="s">
        <v>664</v>
      </c>
      <c r="E160" s="51"/>
      <c r="F160" s="279">
        <v>800</v>
      </c>
      <c r="G160" s="51"/>
      <c r="H160" s="52">
        <f t="shared" si="5"/>
        <v>14</v>
      </c>
      <c r="I160" s="279"/>
      <c r="J160" s="283">
        <v>14</v>
      </c>
      <c r="K160" s="283">
        <v>14</v>
      </c>
      <c r="L160" s="283">
        <v>14</v>
      </c>
      <c r="M160" s="283">
        <v>14</v>
      </c>
      <c r="N160" s="283">
        <v>14</v>
      </c>
      <c r="O160" s="283">
        <v>14</v>
      </c>
      <c r="P160" s="283">
        <v>14</v>
      </c>
      <c r="Q160" s="54"/>
      <c r="V160" s="19">
        <f t="shared" si="4"/>
        <v>0</v>
      </c>
    </row>
    <row r="161" spans="1:22" ht="15">
      <c r="A161" s="51"/>
      <c r="B161" s="279"/>
      <c r="D161" s="51" t="s">
        <v>538</v>
      </c>
      <c r="E161" s="51"/>
      <c r="F161" s="279">
        <v>450</v>
      </c>
      <c r="G161" s="51"/>
      <c r="H161" s="52">
        <f t="shared" si="5"/>
        <v>15</v>
      </c>
      <c r="I161" s="310"/>
      <c r="J161" s="283">
        <v>15</v>
      </c>
      <c r="K161" s="283">
        <v>15</v>
      </c>
      <c r="L161" s="283">
        <v>15</v>
      </c>
      <c r="M161" s="283">
        <v>15</v>
      </c>
      <c r="N161" s="283">
        <v>15</v>
      </c>
      <c r="O161" s="283">
        <v>15</v>
      </c>
      <c r="P161" s="283">
        <v>15</v>
      </c>
      <c r="Q161" s="54"/>
      <c r="V161" s="19">
        <f t="shared" si="4"/>
        <v>0</v>
      </c>
    </row>
    <row r="162" spans="1:22" ht="14.25">
      <c r="A162" s="51"/>
      <c r="B162" s="279"/>
      <c r="C162" s="51"/>
      <c r="D162" s="51" t="s">
        <v>662</v>
      </c>
      <c r="E162" s="51"/>
      <c r="F162" s="279">
        <v>10</v>
      </c>
      <c r="G162" s="51"/>
      <c r="H162" s="52">
        <f t="shared" si="5"/>
        <v>2</v>
      </c>
      <c r="I162" s="353"/>
      <c r="J162" s="283">
        <v>2</v>
      </c>
      <c r="K162" s="283">
        <v>2</v>
      </c>
      <c r="L162" s="283">
        <v>2</v>
      </c>
      <c r="M162" s="283">
        <v>2</v>
      </c>
      <c r="N162" s="283">
        <v>2</v>
      </c>
      <c r="O162" s="283">
        <v>2</v>
      </c>
      <c r="P162" s="283">
        <v>2</v>
      </c>
      <c r="Q162" s="54"/>
      <c r="V162" s="19">
        <f t="shared" si="4"/>
        <v>0</v>
      </c>
    </row>
    <row r="163" spans="1:22" ht="14.25">
      <c r="A163" s="51"/>
      <c r="B163" s="279"/>
      <c r="C163" s="51"/>
      <c r="D163" s="51"/>
      <c r="E163" s="51"/>
      <c r="F163" s="279"/>
      <c r="G163" s="51"/>
      <c r="H163" s="52"/>
      <c r="I163" s="279"/>
      <c r="J163" s="283"/>
      <c r="K163" s="283"/>
      <c r="L163" s="283"/>
      <c r="M163" s="283"/>
      <c r="N163" s="283"/>
      <c r="O163" s="283"/>
      <c r="P163" s="283"/>
      <c r="Q163" s="54"/>
      <c r="V163" s="19">
        <f t="shared" si="4"/>
        <v>0</v>
      </c>
    </row>
    <row r="164" spans="1:22" ht="14.25">
      <c r="A164" s="51" t="s">
        <v>572</v>
      </c>
      <c r="B164" s="279"/>
      <c r="D164" s="51"/>
      <c r="E164" s="51"/>
      <c r="F164" s="279"/>
      <c r="G164" s="51"/>
      <c r="H164" s="52"/>
      <c r="I164" s="279"/>
      <c r="J164" s="283"/>
      <c r="K164" s="283"/>
      <c r="L164" s="283"/>
      <c r="M164" s="283"/>
      <c r="N164" s="283"/>
      <c r="O164" s="283"/>
      <c r="P164" s="283"/>
      <c r="Q164" s="54"/>
      <c r="V164" s="19">
        <f t="shared" si="4"/>
        <v>0</v>
      </c>
    </row>
    <row r="165" spans="1:22" ht="14.25">
      <c r="A165" s="51"/>
      <c r="B165" s="279"/>
      <c r="C165" s="51"/>
      <c r="D165" s="51"/>
      <c r="E165" s="51"/>
      <c r="F165" s="279"/>
      <c r="G165" s="51"/>
      <c r="H165" s="52"/>
      <c r="I165" s="279"/>
      <c r="J165" s="283"/>
      <c r="K165" s="283"/>
      <c r="L165" s="283"/>
      <c r="M165" s="283"/>
      <c r="N165" s="283"/>
      <c r="O165" s="283"/>
      <c r="P165" s="283"/>
      <c r="Q165" s="54"/>
      <c r="V165" s="19">
        <f t="shared" si="4"/>
        <v>0</v>
      </c>
    </row>
    <row r="166" spans="1:22" ht="14.25">
      <c r="A166" s="51"/>
      <c r="B166" s="51" t="s">
        <v>573</v>
      </c>
      <c r="C166" s="51"/>
      <c r="D166" s="51"/>
      <c r="E166" s="51"/>
      <c r="F166" s="279"/>
      <c r="G166" s="51"/>
      <c r="H166" s="52"/>
      <c r="I166" s="279"/>
      <c r="J166" s="283"/>
      <c r="K166" s="283"/>
      <c r="L166" s="283"/>
      <c r="M166" s="283"/>
      <c r="N166" s="283"/>
      <c r="O166" s="283"/>
      <c r="P166" s="283"/>
      <c r="Q166" s="54"/>
      <c r="V166" s="19">
        <f t="shared" si="4"/>
        <v>0</v>
      </c>
    </row>
    <row r="167" spans="1:22" ht="14.25">
      <c r="A167" s="51"/>
      <c r="B167" s="279" t="s">
        <v>387</v>
      </c>
      <c r="C167" s="51" t="s">
        <v>570</v>
      </c>
      <c r="D167" s="51" t="s">
        <v>246</v>
      </c>
      <c r="E167" s="51"/>
      <c r="F167" s="279">
        <v>200</v>
      </c>
      <c r="G167" s="51"/>
      <c r="H167" s="52">
        <f t="shared" si="5"/>
        <v>15</v>
      </c>
      <c r="I167" s="279"/>
      <c r="J167" s="283">
        <v>15</v>
      </c>
      <c r="K167" s="283">
        <v>15</v>
      </c>
      <c r="L167" s="283">
        <v>15</v>
      </c>
      <c r="M167" s="283">
        <v>15</v>
      </c>
      <c r="N167" s="283">
        <v>14</v>
      </c>
      <c r="O167" s="283">
        <v>14</v>
      </c>
      <c r="P167" s="283">
        <v>14</v>
      </c>
      <c r="Q167" s="54"/>
      <c r="V167" s="19">
        <f t="shared" si="4"/>
        <v>1</v>
      </c>
    </row>
    <row r="168" spans="1:22" ht="14.25">
      <c r="A168" s="51"/>
      <c r="B168" s="279"/>
      <c r="C168" s="51" t="s">
        <v>575</v>
      </c>
      <c r="D168" s="51" t="s">
        <v>574</v>
      </c>
      <c r="E168" s="51"/>
      <c r="F168" s="279">
        <v>50</v>
      </c>
      <c r="G168" s="51"/>
      <c r="H168" s="52">
        <f t="shared" si="5"/>
        <v>4.5</v>
      </c>
      <c r="I168" s="279"/>
      <c r="J168" s="283">
        <v>4.5</v>
      </c>
      <c r="K168" s="283">
        <v>4.5</v>
      </c>
      <c r="L168" s="283">
        <v>4.5</v>
      </c>
      <c r="M168" s="283">
        <v>4.5</v>
      </c>
      <c r="N168" s="283">
        <v>4</v>
      </c>
      <c r="O168" s="283">
        <v>4</v>
      </c>
      <c r="P168" s="283">
        <v>4</v>
      </c>
      <c r="Q168" s="54"/>
      <c r="V168" s="19">
        <f t="shared" si="4"/>
        <v>0.5</v>
      </c>
    </row>
    <row r="169" spans="1:22" ht="14.25">
      <c r="A169" s="51"/>
      <c r="B169" s="279"/>
      <c r="C169" s="51"/>
      <c r="D169" s="51"/>
      <c r="E169" s="51"/>
      <c r="F169" s="279"/>
      <c r="G169" s="51"/>
      <c r="H169" s="52"/>
      <c r="I169" s="279"/>
      <c r="J169" s="283"/>
      <c r="K169" s="283"/>
      <c r="L169" s="283"/>
      <c r="M169" s="283"/>
      <c r="N169" s="283"/>
      <c r="O169" s="283"/>
      <c r="P169" s="283"/>
      <c r="Q169" s="54"/>
      <c r="V169" s="19">
        <f t="shared" si="4"/>
        <v>0</v>
      </c>
    </row>
    <row r="170" spans="1:22" ht="14.25">
      <c r="A170" s="51"/>
      <c r="B170" s="279"/>
      <c r="C170" s="51" t="s">
        <v>576</v>
      </c>
      <c r="D170" s="51" t="s">
        <v>22</v>
      </c>
      <c r="E170" s="51"/>
      <c r="F170" s="279">
        <v>100</v>
      </c>
      <c r="G170" s="51"/>
      <c r="H170" s="52">
        <f t="shared" si="5"/>
        <v>9</v>
      </c>
      <c r="I170" s="279"/>
      <c r="J170" s="283">
        <v>9</v>
      </c>
      <c r="K170" s="283">
        <v>9</v>
      </c>
      <c r="L170" s="283">
        <v>9</v>
      </c>
      <c r="M170" s="283">
        <v>9</v>
      </c>
      <c r="N170" s="283">
        <v>9</v>
      </c>
      <c r="O170" s="283">
        <v>9</v>
      </c>
      <c r="P170" s="283">
        <v>9</v>
      </c>
      <c r="Q170" s="54"/>
      <c r="V170" s="19">
        <f t="shared" si="4"/>
        <v>0</v>
      </c>
    </row>
    <row r="171" spans="1:22" ht="14.25">
      <c r="A171" s="51"/>
      <c r="B171" s="279"/>
      <c r="C171" s="51" t="s">
        <v>670</v>
      </c>
      <c r="D171" s="51" t="s">
        <v>22</v>
      </c>
      <c r="E171" s="51"/>
      <c r="F171" s="279">
        <v>100</v>
      </c>
      <c r="G171" s="51"/>
      <c r="H171" s="52">
        <f t="shared" si="5"/>
        <v>9</v>
      </c>
      <c r="I171" s="279"/>
      <c r="J171" s="283">
        <v>9</v>
      </c>
      <c r="K171" s="283">
        <v>9</v>
      </c>
      <c r="L171" s="283">
        <v>9</v>
      </c>
      <c r="M171" s="283">
        <v>9</v>
      </c>
      <c r="N171" s="283">
        <v>9</v>
      </c>
      <c r="O171" s="283">
        <v>9</v>
      </c>
      <c r="P171" s="283">
        <v>9</v>
      </c>
      <c r="Q171" s="54"/>
      <c r="V171" s="19">
        <f t="shared" si="4"/>
        <v>0</v>
      </c>
    </row>
    <row r="172" spans="1:22" ht="14.25">
      <c r="A172" s="51"/>
      <c r="B172" s="279"/>
      <c r="C172" s="51"/>
      <c r="D172" s="51"/>
      <c r="E172" s="51"/>
      <c r="F172" s="279"/>
      <c r="G172" s="51"/>
      <c r="H172" s="52"/>
      <c r="I172" s="279"/>
      <c r="J172" s="283"/>
      <c r="K172" s="283"/>
      <c r="L172" s="283"/>
      <c r="M172" s="283"/>
      <c r="N172" s="283"/>
      <c r="O172" s="283"/>
      <c r="P172" s="283"/>
      <c r="Q172" s="280"/>
      <c r="V172" s="19">
        <f t="shared" si="4"/>
        <v>0</v>
      </c>
    </row>
    <row r="173" spans="1:22" ht="14.25">
      <c r="A173" s="51"/>
      <c r="C173" s="51"/>
      <c r="D173" s="51"/>
      <c r="E173" s="51"/>
      <c r="F173" s="279"/>
      <c r="G173" s="51"/>
      <c r="H173" s="52"/>
      <c r="I173" s="279"/>
      <c r="J173" s="283"/>
      <c r="K173" s="283"/>
      <c r="L173" s="283"/>
      <c r="M173" s="283"/>
      <c r="N173" s="283"/>
      <c r="O173" s="283"/>
      <c r="P173" s="283"/>
      <c r="Q173" s="280"/>
      <c r="V173" s="19">
        <f t="shared" si="4"/>
        <v>0</v>
      </c>
    </row>
    <row r="174" spans="1:22" ht="14.25">
      <c r="A174" s="51"/>
      <c r="B174" s="372" t="s">
        <v>512</v>
      </c>
      <c r="C174" s="51" t="s">
        <v>590</v>
      </c>
      <c r="D174" s="51" t="s">
        <v>591</v>
      </c>
      <c r="E174" s="51"/>
      <c r="F174" s="279">
        <v>150</v>
      </c>
      <c r="G174" s="51"/>
      <c r="H174" s="52">
        <f t="shared" si="5"/>
        <v>12</v>
      </c>
      <c r="I174" s="279"/>
      <c r="J174" s="283">
        <v>12</v>
      </c>
      <c r="K174" s="283">
        <v>12</v>
      </c>
      <c r="L174" s="283">
        <v>12</v>
      </c>
      <c r="M174" s="283">
        <v>12</v>
      </c>
      <c r="N174" s="283">
        <v>12</v>
      </c>
      <c r="O174" s="283">
        <v>12</v>
      </c>
      <c r="P174" s="283">
        <v>12</v>
      </c>
      <c r="V174" s="19">
        <f t="shared" si="4"/>
        <v>0</v>
      </c>
    </row>
    <row r="175" spans="1:22" ht="14.25">
      <c r="A175" s="51"/>
      <c r="B175" s="279"/>
      <c r="C175" s="51"/>
      <c r="D175" s="51"/>
      <c r="E175" s="51"/>
      <c r="F175" s="279"/>
      <c r="G175" s="51"/>
      <c r="H175" s="52"/>
      <c r="I175" s="279"/>
      <c r="J175" s="283"/>
      <c r="K175" s="283"/>
      <c r="L175" s="283"/>
      <c r="M175" s="283"/>
      <c r="N175" s="283"/>
      <c r="O175" s="283"/>
      <c r="P175" s="283"/>
      <c r="V175" s="19">
        <f t="shared" si="4"/>
        <v>0</v>
      </c>
    </row>
    <row r="176" spans="1:22" ht="14.25">
      <c r="A176" s="51"/>
      <c r="B176" s="279" t="s">
        <v>582</v>
      </c>
      <c r="C176" s="51" t="s">
        <v>718</v>
      </c>
      <c r="D176" s="51" t="s">
        <v>719</v>
      </c>
      <c r="E176" s="51"/>
      <c r="F176" s="279">
        <v>100</v>
      </c>
      <c r="G176" s="51"/>
      <c r="H176" s="52">
        <f t="shared" si="5"/>
        <v>17.5</v>
      </c>
      <c r="I176" s="279"/>
      <c r="J176" s="283">
        <v>17.5</v>
      </c>
      <c r="K176" s="283">
        <v>17.5</v>
      </c>
      <c r="L176" s="283">
        <v>16.5</v>
      </c>
      <c r="M176" s="283">
        <v>16.5</v>
      </c>
      <c r="N176" s="283">
        <v>16.5</v>
      </c>
      <c r="O176" s="283">
        <v>16.5</v>
      </c>
      <c r="P176" s="283"/>
      <c r="V176" s="19">
        <f t="shared" si="4"/>
        <v>0</v>
      </c>
    </row>
    <row r="177" spans="1:22" ht="14.25">
      <c r="A177" s="51"/>
      <c r="B177" s="279"/>
      <c r="C177" s="51"/>
      <c r="D177" s="51" t="s">
        <v>312</v>
      </c>
      <c r="E177" s="51"/>
      <c r="F177" s="279">
        <v>100</v>
      </c>
      <c r="G177" s="51"/>
      <c r="H177" s="52">
        <f t="shared" si="5"/>
        <v>17.5</v>
      </c>
      <c r="I177" s="279"/>
      <c r="J177" s="283">
        <v>17.5</v>
      </c>
      <c r="K177" s="283">
        <v>17.5</v>
      </c>
      <c r="L177" s="283">
        <v>16.5</v>
      </c>
      <c r="M177" s="283">
        <v>16.5</v>
      </c>
      <c r="N177" s="283">
        <v>16.5</v>
      </c>
      <c r="O177" s="283">
        <v>16.5</v>
      </c>
      <c r="P177" s="283"/>
      <c r="V177" s="19">
        <f t="shared" si="4"/>
        <v>0</v>
      </c>
    </row>
    <row r="178" spans="1:22" ht="14.25">
      <c r="A178" s="51"/>
      <c r="B178" s="279"/>
      <c r="C178" s="51"/>
      <c r="D178" s="51" t="s">
        <v>720</v>
      </c>
      <c r="E178" s="51"/>
      <c r="F178" s="279">
        <v>100</v>
      </c>
      <c r="G178" s="51"/>
      <c r="H178" s="52">
        <f t="shared" si="5"/>
        <v>18.5</v>
      </c>
      <c r="I178" s="279"/>
      <c r="J178" s="283">
        <v>18.5</v>
      </c>
      <c r="K178" s="283">
        <v>18.5</v>
      </c>
      <c r="L178" s="283">
        <v>16.5</v>
      </c>
      <c r="M178" s="283">
        <v>16.5</v>
      </c>
      <c r="N178" s="283">
        <v>16.5</v>
      </c>
      <c r="O178" s="283">
        <v>16.5</v>
      </c>
      <c r="P178" s="283"/>
      <c r="V178" s="19">
        <f t="shared" si="4"/>
        <v>0</v>
      </c>
    </row>
    <row r="179" spans="1:22" ht="14.25">
      <c r="A179" s="647" t="s">
        <v>1435</v>
      </c>
      <c r="B179" s="279"/>
      <c r="C179" s="51"/>
      <c r="D179" s="51" t="s">
        <v>1489</v>
      </c>
      <c r="E179" s="51"/>
      <c r="F179" s="279">
        <v>100</v>
      </c>
      <c r="G179" s="51"/>
      <c r="H179" s="52">
        <f t="shared" si="5"/>
        <v>18.5</v>
      </c>
      <c r="I179" s="279"/>
      <c r="J179" s="283">
        <v>18.5</v>
      </c>
      <c r="K179" s="283">
        <v>18.5</v>
      </c>
      <c r="L179" s="283"/>
      <c r="M179" s="283"/>
      <c r="N179" s="283"/>
      <c r="O179" s="283"/>
      <c r="P179" s="283"/>
      <c r="V179" s="19"/>
    </row>
    <row r="180" spans="1:22" ht="14.25">
      <c r="A180" s="51"/>
      <c r="B180" s="279"/>
      <c r="C180" s="51"/>
      <c r="D180" s="51"/>
      <c r="E180" s="51"/>
      <c r="F180" s="279"/>
      <c r="G180" s="51"/>
      <c r="H180" s="52"/>
      <c r="I180" s="279"/>
      <c r="J180" s="283"/>
      <c r="K180" s="283"/>
      <c r="L180" s="283"/>
      <c r="M180" s="283"/>
      <c r="N180" s="283"/>
      <c r="O180" s="283"/>
      <c r="P180" s="283"/>
      <c r="V180" s="19">
        <f t="shared" si="4"/>
        <v>0</v>
      </c>
    </row>
    <row r="181" spans="1:22" ht="14.25">
      <c r="A181" s="51" t="s">
        <v>730</v>
      </c>
      <c r="B181" s="279"/>
      <c r="C181" s="51"/>
      <c r="D181" s="51"/>
      <c r="E181" s="51"/>
      <c r="F181" s="279"/>
      <c r="G181" s="51"/>
      <c r="H181" s="52"/>
      <c r="I181" s="279"/>
      <c r="J181" s="283"/>
      <c r="K181" s="283"/>
      <c r="L181" s="283"/>
      <c r="M181" s="283"/>
      <c r="N181" s="283"/>
      <c r="O181" s="283"/>
      <c r="P181" s="283"/>
      <c r="V181" s="19">
        <f t="shared" si="4"/>
        <v>0</v>
      </c>
    </row>
    <row r="182" spans="1:22" ht="14.25">
      <c r="A182" s="51"/>
      <c r="B182" s="279" t="s">
        <v>582</v>
      </c>
      <c r="C182" s="51" t="s">
        <v>806</v>
      </c>
      <c r="D182" s="51" t="s">
        <v>103</v>
      </c>
      <c r="E182" s="51"/>
      <c r="F182" s="279">
        <v>30</v>
      </c>
      <c r="G182" s="51"/>
      <c r="H182" s="52">
        <f t="shared" si="5"/>
        <v>6</v>
      </c>
      <c r="I182" s="279"/>
      <c r="J182" s="283">
        <v>6</v>
      </c>
      <c r="K182" s="283">
        <v>6</v>
      </c>
      <c r="L182" s="283">
        <v>6</v>
      </c>
      <c r="M182" s="283">
        <v>6</v>
      </c>
      <c r="N182" s="283">
        <v>6</v>
      </c>
      <c r="O182" s="283"/>
      <c r="P182" s="283"/>
      <c r="V182" s="19">
        <f t="shared" si="4"/>
        <v>0</v>
      </c>
    </row>
    <row r="183" spans="1:22" ht="14.25">
      <c r="A183" s="51"/>
      <c r="B183" s="279"/>
      <c r="C183" s="51" t="s">
        <v>808</v>
      </c>
      <c r="D183" s="51" t="s">
        <v>103</v>
      </c>
      <c r="E183" s="51"/>
      <c r="F183" s="279">
        <v>30</v>
      </c>
      <c r="G183" s="51"/>
      <c r="H183" s="52">
        <f t="shared" si="5"/>
        <v>6</v>
      </c>
      <c r="I183" s="279"/>
      <c r="J183" s="283">
        <v>6</v>
      </c>
      <c r="K183" s="283">
        <v>6</v>
      </c>
      <c r="L183" s="283">
        <v>6</v>
      </c>
      <c r="M183" s="283">
        <v>6</v>
      </c>
      <c r="N183" s="283">
        <v>6</v>
      </c>
      <c r="O183" s="283"/>
      <c r="P183" s="283"/>
      <c r="V183" s="19">
        <f t="shared" si="4"/>
        <v>0</v>
      </c>
    </row>
    <row r="184" spans="1:22" ht="14.25">
      <c r="A184" s="51"/>
      <c r="B184" s="279"/>
      <c r="C184" s="51" t="s">
        <v>807</v>
      </c>
      <c r="D184" s="51" t="s">
        <v>103</v>
      </c>
      <c r="E184" s="51"/>
      <c r="F184" s="279">
        <v>30</v>
      </c>
      <c r="G184" s="51"/>
      <c r="H184" s="52">
        <f t="shared" si="5"/>
        <v>6</v>
      </c>
      <c r="I184" s="279"/>
      <c r="J184" s="283">
        <v>6</v>
      </c>
      <c r="K184" s="283">
        <v>6</v>
      </c>
      <c r="L184" s="283">
        <v>6</v>
      </c>
      <c r="M184" s="283">
        <v>6</v>
      </c>
      <c r="N184" s="283">
        <v>6</v>
      </c>
      <c r="O184" s="283"/>
      <c r="P184" s="283"/>
      <c r="V184" s="19">
        <f t="shared" si="4"/>
        <v>0</v>
      </c>
    </row>
    <row r="185" spans="1:22" ht="14.25">
      <c r="A185" s="51"/>
      <c r="B185" s="279"/>
      <c r="C185" s="51"/>
      <c r="D185" s="51"/>
      <c r="E185" s="51"/>
      <c r="F185" s="279"/>
      <c r="G185" s="51"/>
      <c r="H185" s="52"/>
      <c r="I185" s="279"/>
      <c r="J185" s="283"/>
      <c r="K185" s="283"/>
      <c r="L185" s="283"/>
      <c r="M185" s="283"/>
      <c r="N185" s="283"/>
      <c r="O185" s="283"/>
      <c r="P185" s="283"/>
      <c r="V185" s="19">
        <f t="shared" si="4"/>
        <v>0</v>
      </c>
    </row>
    <row r="186" spans="1:22" ht="14.25">
      <c r="A186" s="51"/>
      <c r="B186" s="279" t="s">
        <v>743</v>
      </c>
      <c r="C186" s="51" t="s">
        <v>744</v>
      </c>
      <c r="D186" s="51" t="s">
        <v>102</v>
      </c>
      <c r="E186" s="152" t="s">
        <v>745</v>
      </c>
      <c r="F186" s="279">
        <v>250</v>
      </c>
      <c r="G186" s="51"/>
      <c r="H186" s="52">
        <f t="shared" si="5"/>
        <v>12</v>
      </c>
      <c r="I186" s="279"/>
      <c r="J186" s="283">
        <v>12</v>
      </c>
      <c r="K186" s="283">
        <v>12</v>
      </c>
      <c r="L186" s="283">
        <v>12</v>
      </c>
      <c r="M186" s="283">
        <v>12</v>
      </c>
      <c r="N186" s="283">
        <v>12</v>
      </c>
      <c r="O186" s="475" t="s">
        <v>747</v>
      </c>
      <c r="P186" s="283"/>
      <c r="V186" s="19">
        <f t="shared" si="4"/>
        <v>0</v>
      </c>
    </row>
    <row r="187" spans="1:22" ht="14.25">
      <c r="A187" s="51"/>
      <c r="B187" s="279"/>
      <c r="C187" s="51" t="s">
        <v>749</v>
      </c>
      <c r="D187" s="51" t="s">
        <v>102</v>
      </c>
      <c r="E187" s="51" t="s">
        <v>746</v>
      </c>
      <c r="F187" s="279">
        <v>250</v>
      </c>
      <c r="G187" s="51"/>
      <c r="H187" s="52">
        <f t="shared" si="5"/>
        <v>12</v>
      </c>
      <c r="I187" s="279"/>
      <c r="J187" s="283">
        <v>12</v>
      </c>
      <c r="K187" s="283">
        <v>12</v>
      </c>
      <c r="L187" s="283">
        <v>12</v>
      </c>
      <c r="M187" s="283">
        <v>12</v>
      </c>
      <c r="N187" s="283">
        <v>12</v>
      </c>
      <c r="O187" s="475" t="s">
        <v>748</v>
      </c>
      <c r="P187" s="283"/>
      <c r="V187" s="19">
        <f t="shared" si="4"/>
        <v>0</v>
      </c>
    </row>
    <row r="188" spans="1:22" ht="14.25">
      <c r="A188" s="51"/>
      <c r="B188" s="279"/>
      <c r="C188" s="51"/>
      <c r="D188" s="51"/>
      <c r="E188" s="51"/>
      <c r="F188" s="279"/>
      <c r="G188" s="51"/>
      <c r="H188" s="52"/>
      <c r="I188" s="279"/>
      <c r="J188" s="283"/>
      <c r="K188" s="283"/>
      <c r="L188" s="283"/>
      <c r="M188" s="283"/>
      <c r="N188" s="283"/>
      <c r="O188" s="283"/>
      <c r="P188" s="283"/>
      <c r="V188" s="19">
        <f t="shared" si="4"/>
        <v>0</v>
      </c>
    </row>
    <row r="189" spans="1:22" ht="14.25">
      <c r="A189" s="51"/>
      <c r="B189" s="279" t="s">
        <v>750</v>
      </c>
      <c r="C189" s="51" t="s">
        <v>1043</v>
      </c>
      <c r="D189" s="51"/>
      <c r="E189" s="51"/>
      <c r="F189" s="279"/>
      <c r="G189" s="51"/>
      <c r="H189" s="52"/>
      <c r="I189" s="279"/>
      <c r="J189" s="283"/>
      <c r="K189" s="283"/>
      <c r="L189" s="283"/>
      <c r="M189" s="283"/>
      <c r="N189" s="283"/>
      <c r="O189" s="283" t="s">
        <v>1048</v>
      </c>
      <c r="P189" s="283"/>
      <c r="V189" s="19">
        <f t="shared" si="4"/>
        <v>0</v>
      </c>
    </row>
    <row r="190" spans="1:22" ht="14.25">
      <c r="A190" s="51"/>
      <c r="B190" s="279"/>
      <c r="C190" s="51" t="s">
        <v>1044</v>
      </c>
      <c r="D190" s="51" t="s">
        <v>1014</v>
      </c>
      <c r="E190" s="51" t="s">
        <v>1301</v>
      </c>
      <c r="F190" s="279">
        <v>70</v>
      </c>
      <c r="G190" s="51"/>
      <c r="H190" s="52">
        <f t="shared" si="5"/>
        <v>13</v>
      </c>
      <c r="I190" s="279"/>
      <c r="J190" s="283">
        <v>13</v>
      </c>
      <c r="K190" s="283">
        <v>13</v>
      </c>
      <c r="L190" s="283">
        <v>12</v>
      </c>
      <c r="M190" s="283">
        <v>12</v>
      </c>
      <c r="N190" s="283">
        <v>12</v>
      </c>
      <c r="O190" s="283"/>
      <c r="P190" s="283"/>
      <c r="V190" s="19">
        <f t="shared" si="4"/>
        <v>0</v>
      </c>
    </row>
    <row r="191" spans="1:22" ht="14.25">
      <c r="A191" s="51"/>
      <c r="B191" s="279"/>
      <c r="C191" s="51" t="s">
        <v>1045</v>
      </c>
      <c r="D191" s="51" t="s">
        <v>1014</v>
      </c>
      <c r="E191" s="51" t="s">
        <v>1302</v>
      </c>
      <c r="F191" s="279">
        <v>70</v>
      </c>
      <c r="G191" s="51"/>
      <c r="H191" s="52">
        <f t="shared" si="5"/>
        <v>13</v>
      </c>
      <c r="I191" s="279"/>
      <c r="J191" s="476">
        <v>13</v>
      </c>
      <c r="K191" s="476">
        <v>13</v>
      </c>
      <c r="L191" s="476">
        <v>12</v>
      </c>
      <c r="M191" s="476">
        <v>12</v>
      </c>
      <c r="N191" s="476">
        <v>12</v>
      </c>
      <c r="O191" s="283"/>
      <c r="P191" s="283"/>
      <c r="V191" s="19">
        <f t="shared" si="4"/>
        <v>0</v>
      </c>
    </row>
    <row r="192" spans="1:22" ht="14.25">
      <c r="A192" s="51"/>
      <c r="B192" s="279"/>
      <c r="C192" s="51" t="s">
        <v>771</v>
      </c>
      <c r="D192" s="51" t="s">
        <v>1014</v>
      </c>
      <c r="E192" s="51" t="s">
        <v>1446</v>
      </c>
      <c r="F192" s="279">
        <v>70</v>
      </c>
      <c r="G192" s="51"/>
      <c r="H192" s="52">
        <f t="shared" si="5"/>
        <v>15</v>
      </c>
      <c r="I192" s="279"/>
      <c r="J192" s="476">
        <v>15</v>
      </c>
      <c r="K192" s="476">
        <v>15</v>
      </c>
      <c r="L192" s="476">
        <v>13</v>
      </c>
      <c r="M192" s="476">
        <v>13</v>
      </c>
      <c r="N192" s="476">
        <v>13</v>
      </c>
      <c r="O192" s="283"/>
      <c r="P192" s="283"/>
      <c r="V192" s="19">
        <f t="shared" si="4"/>
        <v>0</v>
      </c>
    </row>
    <row r="193" spans="1:22" ht="14.25">
      <c r="A193" s="51">
        <v>2023</v>
      </c>
      <c r="B193" s="279" t="s">
        <v>1448</v>
      </c>
      <c r="C193" s="51" t="s">
        <v>775</v>
      </c>
      <c r="D193" s="51" t="s">
        <v>1014</v>
      </c>
      <c r="E193" s="51" t="s">
        <v>1447</v>
      </c>
      <c r="F193" s="279">
        <v>70</v>
      </c>
      <c r="G193" s="51"/>
      <c r="H193" s="52">
        <f t="shared" si="5"/>
        <v>16</v>
      </c>
      <c r="I193" s="279"/>
      <c r="J193" s="476">
        <v>16</v>
      </c>
      <c r="K193" s="476">
        <v>16</v>
      </c>
      <c r="L193" s="476">
        <v>13</v>
      </c>
      <c r="M193" s="476">
        <v>13</v>
      </c>
      <c r="N193" s="476">
        <v>13</v>
      </c>
      <c r="O193" s="283"/>
      <c r="P193" s="283"/>
      <c r="V193" s="19">
        <f>M193-N193</f>
        <v>0</v>
      </c>
    </row>
    <row r="194" spans="1:22" ht="14.25">
      <c r="A194" s="51"/>
      <c r="B194" s="483"/>
      <c r="C194" s="51" t="s">
        <v>1050</v>
      </c>
      <c r="D194" s="51" t="s">
        <v>765</v>
      </c>
      <c r="E194" s="51" t="s">
        <v>1303</v>
      </c>
      <c r="F194" s="279">
        <v>70</v>
      </c>
      <c r="G194" s="51"/>
      <c r="H194" s="52">
        <f t="shared" si="5"/>
        <v>12</v>
      </c>
      <c r="I194" s="681"/>
      <c r="J194" s="476">
        <v>12</v>
      </c>
      <c r="K194" s="476">
        <v>12</v>
      </c>
      <c r="L194" s="476">
        <v>12</v>
      </c>
      <c r="M194" s="476">
        <v>12</v>
      </c>
      <c r="N194" s="476">
        <v>12</v>
      </c>
      <c r="O194" s="283"/>
      <c r="P194" s="283"/>
      <c r="V194" s="19">
        <f t="shared" si="4"/>
        <v>0</v>
      </c>
    </row>
    <row r="195" spans="1:22" ht="14.25">
      <c r="A195" s="51"/>
      <c r="B195" s="483"/>
      <c r="D195" s="51" t="s">
        <v>1041</v>
      </c>
      <c r="E195" s="51" t="s">
        <v>1304</v>
      </c>
      <c r="F195" s="279">
        <v>100</v>
      </c>
      <c r="G195" s="51"/>
      <c r="H195" s="52">
        <f t="shared" si="5"/>
        <v>22</v>
      </c>
      <c r="I195" s="681"/>
      <c r="J195" s="476">
        <v>22</v>
      </c>
      <c r="K195" s="476">
        <v>22</v>
      </c>
      <c r="L195" s="476">
        <v>22</v>
      </c>
      <c r="M195" s="476">
        <v>22</v>
      </c>
      <c r="N195" s="476">
        <v>22</v>
      </c>
      <c r="O195" s="283"/>
      <c r="P195" s="283"/>
      <c r="V195" s="19">
        <f t="shared" si="4"/>
        <v>0</v>
      </c>
    </row>
    <row r="196" spans="1:22" ht="14.25">
      <c r="A196" s="51"/>
      <c r="B196" s="483"/>
      <c r="D196" s="51" t="s">
        <v>1042</v>
      </c>
      <c r="E196" s="51" t="s">
        <v>1305</v>
      </c>
      <c r="F196" s="279">
        <v>150</v>
      </c>
      <c r="G196" s="51"/>
      <c r="H196" s="52">
        <f t="shared" si="5"/>
        <v>40</v>
      </c>
      <c r="I196" s="681"/>
      <c r="J196" s="476">
        <v>40</v>
      </c>
      <c r="K196" s="476">
        <v>40</v>
      </c>
      <c r="L196" s="476">
        <v>40</v>
      </c>
      <c r="M196" s="476">
        <v>40</v>
      </c>
      <c r="N196" s="476">
        <v>40</v>
      </c>
      <c r="O196" s="283"/>
      <c r="P196" s="283"/>
      <c r="V196" s="19">
        <f t="shared" si="4"/>
        <v>0</v>
      </c>
    </row>
    <row r="197" spans="1:22" ht="14.25">
      <c r="A197" s="51"/>
      <c r="B197" s="483"/>
      <c r="C197" s="51" t="s">
        <v>1051</v>
      </c>
      <c r="D197" s="51" t="s">
        <v>765</v>
      </c>
      <c r="E197" s="51" t="s">
        <v>1303</v>
      </c>
      <c r="F197" s="279">
        <v>70</v>
      </c>
      <c r="G197" s="51"/>
      <c r="H197" s="52">
        <f t="shared" si="5"/>
        <v>13</v>
      </c>
      <c r="I197" s="681"/>
      <c r="J197" s="476">
        <v>13</v>
      </c>
      <c r="K197" s="476">
        <v>13</v>
      </c>
      <c r="L197" s="476">
        <v>13</v>
      </c>
      <c r="M197" s="476">
        <v>13</v>
      </c>
      <c r="N197" s="476">
        <v>13</v>
      </c>
      <c r="O197" s="283"/>
      <c r="P197" s="283"/>
      <c r="V197" s="19">
        <f t="shared" si="4"/>
        <v>0</v>
      </c>
    </row>
    <row r="198" spans="1:22" ht="14.25">
      <c r="A198" s="51"/>
      <c r="B198" s="483"/>
      <c r="D198" s="51" t="s">
        <v>1041</v>
      </c>
      <c r="E198" s="51" t="s">
        <v>1304</v>
      </c>
      <c r="F198" s="279">
        <v>100</v>
      </c>
      <c r="G198" s="51"/>
      <c r="H198" s="52">
        <f t="shared" si="5"/>
        <v>24</v>
      </c>
      <c r="I198" s="681"/>
      <c r="J198" s="476">
        <v>24</v>
      </c>
      <c r="K198" s="476">
        <v>24</v>
      </c>
      <c r="L198" s="476">
        <v>24</v>
      </c>
      <c r="M198" s="476">
        <v>24</v>
      </c>
      <c r="N198" s="476">
        <v>24</v>
      </c>
      <c r="O198" s="283"/>
      <c r="P198" s="283"/>
      <c r="V198" s="19">
        <f t="shared" si="4"/>
        <v>0</v>
      </c>
    </row>
    <row r="199" spans="1:22" ht="14.25">
      <c r="A199" s="51"/>
      <c r="B199" s="483"/>
      <c r="D199" s="51" t="s">
        <v>1042</v>
      </c>
      <c r="E199" s="51" t="s">
        <v>1305</v>
      </c>
      <c r="F199" s="279">
        <v>150</v>
      </c>
      <c r="G199" s="51"/>
      <c r="H199" s="52">
        <f t="shared" si="5"/>
        <v>44</v>
      </c>
      <c r="I199" s="681"/>
      <c r="J199" s="476">
        <v>44</v>
      </c>
      <c r="K199" s="476">
        <v>44</v>
      </c>
      <c r="L199" s="476">
        <v>44</v>
      </c>
      <c r="M199" s="476">
        <v>44</v>
      </c>
      <c r="N199" s="476">
        <v>44</v>
      </c>
      <c r="O199" s="283"/>
      <c r="P199" s="283"/>
      <c r="V199" s="19">
        <f t="shared" si="4"/>
        <v>0</v>
      </c>
    </row>
    <row r="200" spans="2:22" ht="14.25">
      <c r="B200" s="483" t="s">
        <v>766</v>
      </c>
      <c r="C200" s="51" t="s">
        <v>1046</v>
      </c>
      <c r="D200" s="51" t="s">
        <v>765</v>
      </c>
      <c r="E200" s="51" t="s">
        <v>1303</v>
      </c>
      <c r="F200" s="279">
        <v>70</v>
      </c>
      <c r="H200" s="52">
        <f aca="true" t="shared" si="6" ref="H200:H263">J200</f>
        <v>15</v>
      </c>
      <c r="I200" s="682"/>
      <c r="J200" s="476">
        <v>15</v>
      </c>
      <c r="K200" s="476">
        <v>15</v>
      </c>
      <c r="L200" s="476">
        <v>15</v>
      </c>
      <c r="M200" s="476">
        <v>15</v>
      </c>
      <c r="N200" s="476">
        <v>15</v>
      </c>
      <c r="V200" s="19">
        <f t="shared" si="4"/>
        <v>0</v>
      </c>
    </row>
    <row r="201" spans="3:22" ht="14.25">
      <c r="C201" s="152" t="s">
        <v>1047</v>
      </c>
      <c r="D201" s="51" t="s">
        <v>1041</v>
      </c>
      <c r="E201" s="51" t="s">
        <v>1304</v>
      </c>
      <c r="F201" s="279">
        <v>100</v>
      </c>
      <c r="H201" s="52">
        <f t="shared" si="6"/>
        <v>28</v>
      </c>
      <c r="I201" s="682"/>
      <c r="J201" s="476">
        <v>28</v>
      </c>
      <c r="K201" s="476">
        <v>28</v>
      </c>
      <c r="L201" s="476">
        <v>28</v>
      </c>
      <c r="M201" s="476">
        <v>28</v>
      </c>
      <c r="N201" s="476">
        <v>28</v>
      </c>
      <c r="V201" s="19">
        <f t="shared" si="4"/>
        <v>0</v>
      </c>
    </row>
    <row r="202" spans="3:22" ht="14.25">
      <c r="C202" s="152" t="s">
        <v>1049</v>
      </c>
      <c r="D202" s="51" t="s">
        <v>1042</v>
      </c>
      <c r="E202" s="51" t="s">
        <v>1305</v>
      </c>
      <c r="F202" s="279">
        <v>150</v>
      </c>
      <c r="H202" s="52">
        <f t="shared" si="6"/>
        <v>52</v>
      </c>
      <c r="I202" s="682"/>
      <c r="J202" s="476">
        <v>52</v>
      </c>
      <c r="K202" s="476">
        <v>52</v>
      </c>
      <c r="L202" s="476">
        <v>52</v>
      </c>
      <c r="M202" s="476">
        <v>52</v>
      </c>
      <c r="N202" s="476">
        <v>52</v>
      </c>
      <c r="V202" s="19">
        <f t="shared" si="4"/>
        <v>0</v>
      </c>
    </row>
    <row r="203" spans="1:22" ht="14.25">
      <c r="A203" s="652" t="s">
        <v>1281</v>
      </c>
      <c r="B203" s="653"/>
      <c r="C203" s="51"/>
      <c r="D203" s="51"/>
      <c r="F203" s="279"/>
      <c r="H203" s="52"/>
      <c r="J203" s="283"/>
      <c r="K203" s="283"/>
      <c r="L203" s="283"/>
      <c r="M203" s="283"/>
      <c r="N203" s="283"/>
      <c r="V203" s="19">
        <f aca="true" t="shared" si="7" ref="V203:V242">M203-N203</f>
        <v>0</v>
      </c>
    </row>
    <row r="204" spans="1:22" ht="14.25">
      <c r="A204" s="652">
        <v>2021</v>
      </c>
      <c r="B204" s="653" t="s">
        <v>1280</v>
      </c>
      <c r="C204" s="51" t="s">
        <v>1296</v>
      </c>
      <c r="D204" s="51" t="s">
        <v>1014</v>
      </c>
      <c r="E204" s="51" t="s">
        <v>1306</v>
      </c>
      <c r="F204" s="279">
        <v>70</v>
      </c>
      <c r="H204" s="52">
        <f t="shared" si="6"/>
        <v>12</v>
      </c>
      <c r="J204" s="283">
        <v>12</v>
      </c>
      <c r="K204" s="283">
        <v>12</v>
      </c>
      <c r="L204" s="283">
        <v>12</v>
      </c>
      <c r="M204" s="283">
        <v>12</v>
      </c>
      <c r="N204" s="283"/>
      <c r="V204" s="19">
        <f t="shared" si="7"/>
        <v>12</v>
      </c>
    </row>
    <row r="205" spans="3:22" ht="14.25">
      <c r="C205" s="51" t="s">
        <v>1307</v>
      </c>
      <c r="D205" s="51" t="s">
        <v>1014</v>
      </c>
      <c r="E205" s="152" t="s">
        <v>1445</v>
      </c>
      <c r="F205" s="279">
        <v>70</v>
      </c>
      <c r="H205" s="52">
        <f t="shared" si="6"/>
        <v>22</v>
      </c>
      <c r="J205" s="283">
        <v>22</v>
      </c>
      <c r="K205" s="283">
        <v>22</v>
      </c>
      <c r="L205" s="283">
        <v>19.5</v>
      </c>
      <c r="M205" s="283">
        <v>19.5</v>
      </c>
      <c r="N205" s="283"/>
      <c r="V205" s="19">
        <f aca="true" t="shared" si="8" ref="V205:V210">M205-N205</f>
        <v>19.5</v>
      </c>
    </row>
    <row r="206" spans="3:22" ht="14.25">
      <c r="C206" s="51" t="s">
        <v>1331</v>
      </c>
      <c r="D206" s="51" t="s">
        <v>765</v>
      </c>
      <c r="E206" s="51" t="s">
        <v>1303</v>
      </c>
      <c r="F206" s="279">
        <v>70</v>
      </c>
      <c r="H206" s="52">
        <f t="shared" si="6"/>
        <v>12</v>
      </c>
      <c r="I206" s="682"/>
      <c r="J206" s="283">
        <v>12</v>
      </c>
      <c r="K206" s="283">
        <v>12</v>
      </c>
      <c r="L206" s="283">
        <v>12</v>
      </c>
      <c r="M206" s="283">
        <v>12</v>
      </c>
      <c r="N206" s="283"/>
      <c r="V206" s="19">
        <f t="shared" si="8"/>
        <v>12</v>
      </c>
    </row>
    <row r="207" spans="3:22" ht="14.25">
      <c r="C207" s="51"/>
      <c r="D207" s="51" t="s">
        <v>1041</v>
      </c>
      <c r="E207" s="51" t="s">
        <v>1304</v>
      </c>
      <c r="F207" s="279">
        <v>100</v>
      </c>
      <c r="H207" s="52">
        <f t="shared" si="6"/>
        <v>22</v>
      </c>
      <c r="I207" s="682"/>
      <c r="J207" s="283">
        <v>22</v>
      </c>
      <c r="K207" s="283">
        <v>22</v>
      </c>
      <c r="L207" s="283">
        <v>22</v>
      </c>
      <c r="M207" s="283">
        <v>22</v>
      </c>
      <c r="N207" s="283"/>
      <c r="V207" s="19">
        <f t="shared" si="8"/>
        <v>22</v>
      </c>
    </row>
    <row r="208" spans="3:22" ht="14.25">
      <c r="C208" s="51"/>
      <c r="D208" s="51" t="s">
        <v>1042</v>
      </c>
      <c r="E208" s="51" t="s">
        <v>1305</v>
      </c>
      <c r="F208" s="279">
        <v>150</v>
      </c>
      <c r="H208" s="52">
        <f t="shared" si="6"/>
        <v>40</v>
      </c>
      <c r="I208" s="682"/>
      <c r="J208" s="283">
        <v>40</v>
      </c>
      <c r="K208" s="283">
        <v>40</v>
      </c>
      <c r="L208" s="283">
        <v>40</v>
      </c>
      <c r="M208" s="283">
        <v>40</v>
      </c>
      <c r="N208" s="283"/>
      <c r="V208" s="19">
        <f t="shared" si="8"/>
        <v>40</v>
      </c>
    </row>
    <row r="209" spans="3:22" ht="14.25">
      <c r="C209" s="51" t="s">
        <v>1335</v>
      </c>
      <c r="D209" s="51" t="s">
        <v>1277</v>
      </c>
      <c r="E209" s="51" t="s">
        <v>1336</v>
      </c>
      <c r="F209" s="279">
        <v>30</v>
      </c>
      <c r="H209" s="52">
        <f t="shared" si="6"/>
        <v>6</v>
      </c>
      <c r="J209" s="283">
        <v>6</v>
      </c>
      <c r="K209" s="283">
        <v>6</v>
      </c>
      <c r="L209" s="283">
        <v>6</v>
      </c>
      <c r="M209" s="283">
        <v>6</v>
      </c>
      <c r="N209" s="283"/>
      <c r="V209" s="19">
        <f t="shared" si="8"/>
        <v>6</v>
      </c>
    </row>
    <row r="210" spans="3:22" ht="14.25">
      <c r="C210" s="51"/>
      <c r="D210" s="51"/>
      <c r="F210" s="279"/>
      <c r="H210" s="52"/>
      <c r="J210" s="283"/>
      <c r="K210" s="283"/>
      <c r="L210" s="283"/>
      <c r="M210" s="283"/>
      <c r="N210" s="283"/>
      <c r="V210" s="19">
        <f t="shared" si="8"/>
        <v>0</v>
      </c>
    </row>
    <row r="211" spans="1:22" ht="14.25">
      <c r="A211" s="51" t="s">
        <v>809</v>
      </c>
      <c r="F211" s="279"/>
      <c r="H211" s="52"/>
      <c r="J211" s="283"/>
      <c r="K211" s="283"/>
      <c r="L211" s="283"/>
      <c r="M211" s="283"/>
      <c r="N211" s="283"/>
      <c r="V211" s="19">
        <f t="shared" si="7"/>
        <v>0</v>
      </c>
    </row>
    <row r="212" spans="1:22" ht="14.25">
      <c r="A212" s="51"/>
      <c r="B212" s="279" t="s">
        <v>582</v>
      </c>
      <c r="C212" s="51" t="s">
        <v>1254</v>
      </c>
      <c r="D212" s="51" t="s">
        <v>1122</v>
      </c>
      <c r="F212" s="279">
        <v>70</v>
      </c>
      <c r="H212" s="52">
        <f t="shared" si="6"/>
        <v>20</v>
      </c>
      <c r="J212" s="283">
        <v>20</v>
      </c>
      <c r="K212" s="283">
        <v>20</v>
      </c>
      <c r="L212" s="283">
        <v>20</v>
      </c>
      <c r="M212" s="283">
        <v>20</v>
      </c>
      <c r="N212" s="283"/>
      <c r="P212" s="283"/>
      <c r="V212" s="19">
        <f t="shared" si="7"/>
        <v>20</v>
      </c>
    </row>
    <row r="213" spans="1:22" ht="14.25">
      <c r="A213" s="51"/>
      <c r="C213" s="51" t="s">
        <v>1120</v>
      </c>
      <c r="D213" s="51" t="s">
        <v>1122</v>
      </c>
      <c r="E213" s="51"/>
      <c r="F213" s="279">
        <v>50</v>
      </c>
      <c r="H213" s="52">
        <f t="shared" si="6"/>
        <v>26</v>
      </c>
      <c r="J213" s="283">
        <v>26</v>
      </c>
      <c r="K213" s="283">
        <v>26</v>
      </c>
      <c r="L213" s="283">
        <v>29</v>
      </c>
      <c r="M213" s="283">
        <v>29</v>
      </c>
      <c r="N213" s="283"/>
      <c r="P213" s="283"/>
      <c r="V213" s="19">
        <f t="shared" si="7"/>
        <v>29</v>
      </c>
    </row>
    <row r="214" spans="1:22" ht="14.25">
      <c r="A214" s="51"/>
      <c r="B214" s="279"/>
      <c r="C214" s="51" t="s">
        <v>1121</v>
      </c>
      <c r="D214" s="51" t="s">
        <v>1122</v>
      </c>
      <c r="E214" s="51"/>
      <c r="F214" s="279">
        <v>70</v>
      </c>
      <c r="H214" s="52">
        <f t="shared" si="6"/>
        <v>50</v>
      </c>
      <c r="J214" s="283">
        <v>50</v>
      </c>
      <c r="K214" s="283">
        <v>50</v>
      </c>
      <c r="L214" s="283">
        <v>55</v>
      </c>
      <c r="M214" s="283">
        <v>55</v>
      </c>
      <c r="N214" s="283"/>
      <c r="P214" s="283"/>
      <c r="V214" s="19">
        <f t="shared" si="7"/>
        <v>55</v>
      </c>
    </row>
    <row r="215" spans="2:22" s="51" customFormat="1" ht="14.25">
      <c r="B215" s="279" t="s">
        <v>1074</v>
      </c>
      <c r="C215" s="51" t="s">
        <v>1075</v>
      </c>
      <c r="D215" s="152" t="s">
        <v>1083</v>
      </c>
      <c r="F215" s="279">
        <v>100</v>
      </c>
      <c r="H215" s="52">
        <f t="shared" si="6"/>
        <v>9</v>
      </c>
      <c r="I215" s="279"/>
      <c r="J215" s="283">
        <v>9</v>
      </c>
      <c r="K215" s="283">
        <v>9</v>
      </c>
      <c r="L215" s="283">
        <v>9</v>
      </c>
      <c r="M215" s="283">
        <v>9</v>
      </c>
      <c r="N215" s="283"/>
      <c r="O215" s="283"/>
      <c r="P215" s="283"/>
      <c r="Q215" s="280"/>
      <c r="V215" s="19">
        <f t="shared" si="7"/>
        <v>9</v>
      </c>
    </row>
    <row r="216" spans="2:22" s="51" customFormat="1" ht="14.25">
      <c r="B216" s="279"/>
      <c r="C216" s="51" t="s">
        <v>1076</v>
      </c>
      <c r="D216" s="152" t="s">
        <v>1084</v>
      </c>
      <c r="F216" s="279">
        <v>70</v>
      </c>
      <c r="H216" s="52">
        <f t="shared" si="6"/>
        <v>9</v>
      </c>
      <c r="I216" s="279"/>
      <c r="J216" s="283">
        <v>9</v>
      </c>
      <c r="K216" s="283">
        <v>9</v>
      </c>
      <c r="L216" s="283">
        <v>9</v>
      </c>
      <c r="M216" s="283">
        <v>9</v>
      </c>
      <c r="N216" s="283"/>
      <c r="O216" s="283"/>
      <c r="P216" s="283"/>
      <c r="Q216" s="280"/>
      <c r="V216" s="19">
        <f t="shared" si="7"/>
        <v>9</v>
      </c>
    </row>
    <row r="217" spans="2:22" s="51" customFormat="1" ht="14.25">
      <c r="B217" s="279" t="s">
        <v>582</v>
      </c>
      <c r="C217" s="51" t="s">
        <v>1013</v>
      </c>
      <c r="D217" s="51" t="s">
        <v>1085</v>
      </c>
      <c r="E217" s="152" t="s">
        <v>1105</v>
      </c>
      <c r="F217" s="279">
        <v>50</v>
      </c>
      <c r="H217" s="52">
        <f t="shared" si="6"/>
        <v>6</v>
      </c>
      <c r="I217" s="279"/>
      <c r="J217" s="283">
        <v>6</v>
      </c>
      <c r="K217" s="283">
        <v>6</v>
      </c>
      <c r="L217" s="283">
        <v>6</v>
      </c>
      <c r="M217" s="283">
        <v>6</v>
      </c>
      <c r="N217" s="283"/>
      <c r="O217" s="283"/>
      <c r="P217" s="283"/>
      <c r="Q217" s="280"/>
      <c r="V217" s="19">
        <f t="shared" si="7"/>
        <v>6</v>
      </c>
    </row>
    <row r="218" spans="2:22" s="51" customFormat="1" ht="14.25">
      <c r="B218" s="279"/>
      <c r="C218" s="51" t="s">
        <v>1013</v>
      </c>
      <c r="D218" s="51" t="s">
        <v>1086</v>
      </c>
      <c r="E218" s="152" t="s">
        <v>1106</v>
      </c>
      <c r="F218" s="279">
        <v>50</v>
      </c>
      <c r="H218" s="52">
        <f t="shared" si="6"/>
        <v>16</v>
      </c>
      <c r="I218" s="279"/>
      <c r="J218" s="283">
        <v>16</v>
      </c>
      <c r="K218" s="283">
        <v>16</v>
      </c>
      <c r="L218" s="283">
        <v>16</v>
      </c>
      <c r="M218" s="283">
        <v>16</v>
      </c>
      <c r="N218" s="283"/>
      <c r="O218" s="283"/>
      <c r="P218" s="283"/>
      <c r="Q218" s="280"/>
      <c r="V218" s="19">
        <f t="shared" si="7"/>
        <v>16</v>
      </c>
    </row>
    <row r="219" spans="2:22" s="51" customFormat="1" ht="14.25">
      <c r="B219" s="279"/>
      <c r="C219" s="51" t="s">
        <v>1342</v>
      </c>
      <c r="D219" s="51" t="s">
        <v>388</v>
      </c>
      <c r="E219" s="152"/>
      <c r="F219" s="279">
        <v>100</v>
      </c>
      <c r="H219" s="52">
        <f t="shared" si="6"/>
        <v>9</v>
      </c>
      <c r="I219" s="279"/>
      <c r="J219" s="283">
        <v>9</v>
      </c>
      <c r="K219" s="283">
        <v>9</v>
      </c>
      <c r="L219" s="283">
        <v>9</v>
      </c>
      <c r="M219" s="283">
        <v>9</v>
      </c>
      <c r="N219" s="283"/>
      <c r="O219" s="283"/>
      <c r="P219" s="283"/>
      <c r="Q219" s="280"/>
      <c r="V219" s="19">
        <f t="shared" si="7"/>
        <v>9</v>
      </c>
    </row>
    <row r="220" spans="2:22" s="51" customFormat="1" ht="14.25">
      <c r="B220" s="279"/>
      <c r="C220" s="51" t="s">
        <v>1080</v>
      </c>
      <c r="D220" s="51" t="s">
        <v>1194</v>
      </c>
      <c r="F220" s="279">
        <v>100</v>
      </c>
      <c r="H220" s="52">
        <f t="shared" si="6"/>
        <v>9</v>
      </c>
      <c r="I220" s="279"/>
      <c r="J220" s="283">
        <v>9</v>
      </c>
      <c r="K220" s="283">
        <v>9</v>
      </c>
      <c r="L220" s="283">
        <v>9</v>
      </c>
      <c r="M220" s="283">
        <v>9</v>
      </c>
      <c r="N220" s="283"/>
      <c r="O220" s="283"/>
      <c r="P220" s="283"/>
      <c r="Q220" s="280"/>
      <c r="V220" s="19">
        <f t="shared" si="7"/>
        <v>9</v>
      </c>
    </row>
    <row r="221" spans="2:22" s="51" customFormat="1" ht="14.25">
      <c r="B221" s="279"/>
      <c r="C221" s="51" t="s">
        <v>1080</v>
      </c>
      <c r="D221" s="51" t="s">
        <v>1192</v>
      </c>
      <c r="F221" s="279">
        <v>100</v>
      </c>
      <c r="H221" s="52">
        <f t="shared" si="6"/>
        <v>15</v>
      </c>
      <c r="I221" s="279"/>
      <c r="J221" s="283">
        <v>15</v>
      </c>
      <c r="K221" s="283">
        <v>15</v>
      </c>
      <c r="L221" s="283">
        <v>15</v>
      </c>
      <c r="M221" s="283">
        <v>15</v>
      </c>
      <c r="N221" s="283"/>
      <c r="O221" s="283"/>
      <c r="P221" s="283"/>
      <c r="Q221" s="280"/>
      <c r="V221" s="19">
        <f t="shared" si="7"/>
        <v>15</v>
      </c>
    </row>
    <row r="222" spans="2:22" s="51" customFormat="1" ht="14.25">
      <c r="B222" s="279"/>
      <c r="C222" s="51" t="s">
        <v>1099</v>
      </c>
      <c r="F222" s="279"/>
      <c r="H222" s="52"/>
      <c r="I222" s="279"/>
      <c r="J222" s="283"/>
      <c r="K222" s="283"/>
      <c r="L222" s="283"/>
      <c r="M222" s="283"/>
      <c r="N222" s="283"/>
      <c r="O222" s="283"/>
      <c r="P222" s="283"/>
      <c r="Q222" s="280"/>
      <c r="V222" s="19">
        <f t="shared" si="7"/>
        <v>0</v>
      </c>
    </row>
    <row r="223" spans="2:22" ht="14.25">
      <c r="B223" s="279" t="s">
        <v>869</v>
      </c>
      <c r="C223" s="51" t="s">
        <v>866</v>
      </c>
      <c r="D223" s="51"/>
      <c r="E223" s="51"/>
      <c r="F223" s="279">
        <v>100</v>
      </c>
      <c r="G223" s="51"/>
      <c r="H223" s="52">
        <f t="shared" si="6"/>
        <v>15</v>
      </c>
      <c r="I223" s="279"/>
      <c r="J223" s="283">
        <v>15</v>
      </c>
      <c r="K223" s="283">
        <v>15</v>
      </c>
      <c r="L223" s="283">
        <v>15</v>
      </c>
      <c r="M223" s="283">
        <v>15</v>
      </c>
      <c r="N223" s="283">
        <v>15</v>
      </c>
      <c r="V223" s="19">
        <f t="shared" si="7"/>
        <v>0</v>
      </c>
    </row>
    <row r="224" spans="2:22" ht="14.25">
      <c r="B224" s="279"/>
      <c r="C224" s="51" t="s">
        <v>237</v>
      </c>
      <c r="D224" s="51"/>
      <c r="E224" s="51"/>
      <c r="F224" s="279"/>
      <c r="G224" s="51"/>
      <c r="H224" s="52"/>
      <c r="I224" s="279"/>
      <c r="J224" s="283"/>
      <c r="K224" s="283"/>
      <c r="L224" s="283"/>
      <c r="M224" s="283"/>
      <c r="N224" s="283"/>
      <c r="V224" s="19">
        <f t="shared" si="7"/>
        <v>0</v>
      </c>
    </row>
    <row r="225" spans="2:22" ht="14.25">
      <c r="B225" s="279" t="s">
        <v>810</v>
      </c>
      <c r="C225" s="51" t="s">
        <v>920</v>
      </c>
      <c r="D225" s="51"/>
      <c r="E225" s="51" t="s">
        <v>921</v>
      </c>
      <c r="F225" s="279">
        <v>500</v>
      </c>
      <c r="G225" s="51"/>
      <c r="H225" s="52">
        <f t="shared" si="6"/>
        <v>60</v>
      </c>
      <c r="I225" s="279"/>
      <c r="J225" s="283">
        <v>60</v>
      </c>
      <c r="K225" s="283">
        <v>53</v>
      </c>
      <c r="L225" s="283">
        <v>43</v>
      </c>
      <c r="M225" s="283">
        <v>43</v>
      </c>
      <c r="N225" s="283">
        <v>42.9</v>
      </c>
      <c r="O225" s="640" t="s">
        <v>1278</v>
      </c>
      <c r="V225" s="19">
        <f t="shared" si="7"/>
        <v>0.10000000000000142</v>
      </c>
    </row>
    <row r="226" spans="2:22" ht="14.25">
      <c r="B226" s="279"/>
      <c r="C226" s="51" t="s">
        <v>1239</v>
      </c>
      <c r="D226" s="51"/>
      <c r="E226" s="51" t="s">
        <v>1221</v>
      </c>
      <c r="F226" s="279">
        <v>50</v>
      </c>
      <c r="G226" s="51"/>
      <c r="H226" s="52">
        <f t="shared" si="6"/>
        <v>8.5</v>
      </c>
      <c r="I226" s="279"/>
      <c r="J226" s="283">
        <v>8.5</v>
      </c>
      <c r="K226" s="283">
        <v>7.5</v>
      </c>
      <c r="L226" s="283">
        <v>6.5</v>
      </c>
      <c r="M226" s="283">
        <v>6.5</v>
      </c>
      <c r="N226" s="283">
        <v>6.5</v>
      </c>
      <c r="V226" s="19">
        <f t="shared" si="7"/>
        <v>0</v>
      </c>
    </row>
    <row r="227" spans="2:22" ht="14.25">
      <c r="B227" s="279"/>
      <c r="C227" s="254" t="s">
        <v>830</v>
      </c>
      <c r="D227" s="51"/>
      <c r="E227" s="51" t="s">
        <v>1222</v>
      </c>
      <c r="F227" s="279">
        <v>50</v>
      </c>
      <c r="G227" s="51"/>
      <c r="H227" s="52">
        <f t="shared" si="6"/>
        <v>11.5</v>
      </c>
      <c r="I227" s="279"/>
      <c r="J227" s="283">
        <v>11.5</v>
      </c>
      <c r="K227" s="283">
        <v>8.5</v>
      </c>
      <c r="L227" s="283">
        <v>6</v>
      </c>
      <c r="M227" s="283">
        <v>6</v>
      </c>
      <c r="N227" s="283">
        <v>5.9</v>
      </c>
      <c r="V227" s="19">
        <f t="shared" si="7"/>
        <v>0.09999999999999964</v>
      </c>
    </row>
    <row r="228" spans="2:22" ht="14.25">
      <c r="B228" s="279"/>
      <c r="C228" s="51" t="s">
        <v>831</v>
      </c>
      <c r="D228" s="51"/>
      <c r="E228" s="51" t="s">
        <v>1223</v>
      </c>
      <c r="F228" s="279">
        <v>50</v>
      </c>
      <c r="G228" s="51"/>
      <c r="H228" s="52">
        <f t="shared" si="6"/>
        <v>10.5</v>
      </c>
      <c r="I228" s="279"/>
      <c r="J228" s="283">
        <v>10.5</v>
      </c>
      <c r="K228" s="283">
        <v>8.5</v>
      </c>
      <c r="L228" s="283">
        <v>6</v>
      </c>
      <c r="M228" s="283">
        <v>6</v>
      </c>
      <c r="N228" s="283">
        <v>5.9</v>
      </c>
      <c r="V228" s="19">
        <f t="shared" si="7"/>
        <v>0.09999999999999964</v>
      </c>
    </row>
    <row r="229" spans="2:22" ht="14.25">
      <c r="B229" s="279"/>
      <c r="C229" s="51" t="s">
        <v>1240</v>
      </c>
      <c r="D229" s="51"/>
      <c r="E229" s="51" t="s">
        <v>1224</v>
      </c>
      <c r="F229" s="279">
        <v>50</v>
      </c>
      <c r="G229" s="51"/>
      <c r="H229" s="52">
        <f t="shared" si="6"/>
        <v>18.5</v>
      </c>
      <c r="I229" s="279"/>
      <c r="J229" s="283">
        <v>18.5</v>
      </c>
      <c r="K229" s="283">
        <v>17</v>
      </c>
      <c r="L229" s="283">
        <v>11</v>
      </c>
      <c r="M229" s="283">
        <v>11</v>
      </c>
      <c r="N229" s="283">
        <v>10.6</v>
      </c>
      <c r="V229" s="19">
        <f t="shared" si="7"/>
        <v>0.40000000000000036</v>
      </c>
    </row>
    <row r="230" spans="2:22" ht="14.25">
      <c r="B230" s="279"/>
      <c r="C230" s="51" t="s">
        <v>1234</v>
      </c>
      <c r="D230" s="51"/>
      <c r="E230" s="51" t="s">
        <v>1225</v>
      </c>
      <c r="F230" s="279">
        <v>100</v>
      </c>
      <c r="G230" s="51"/>
      <c r="H230" s="52">
        <f t="shared" si="6"/>
        <v>14.5</v>
      </c>
      <c r="I230" s="279"/>
      <c r="J230" s="283">
        <v>14.5</v>
      </c>
      <c r="K230" s="283">
        <v>11</v>
      </c>
      <c r="L230" s="283">
        <v>9.5</v>
      </c>
      <c r="M230" s="283">
        <v>9.5</v>
      </c>
      <c r="N230" s="283">
        <v>9.5</v>
      </c>
      <c r="V230" s="19">
        <f t="shared" si="7"/>
        <v>0</v>
      </c>
    </row>
    <row r="231" spans="2:22" ht="14.25">
      <c r="B231" s="279"/>
      <c r="C231" s="51" t="s">
        <v>1233</v>
      </c>
      <c r="D231" s="51"/>
      <c r="E231" s="51" t="s">
        <v>1226</v>
      </c>
      <c r="F231" s="279">
        <v>100</v>
      </c>
      <c r="G231" s="51"/>
      <c r="H231" s="52">
        <f t="shared" si="6"/>
        <v>8.5</v>
      </c>
      <c r="I231" s="279"/>
      <c r="J231" s="283">
        <v>8.5</v>
      </c>
      <c r="K231" s="283">
        <v>8.5</v>
      </c>
      <c r="L231" s="283">
        <v>8</v>
      </c>
      <c r="M231" s="283">
        <v>8</v>
      </c>
      <c r="N231" s="283">
        <v>7.9</v>
      </c>
      <c r="V231" s="19">
        <f t="shared" si="7"/>
        <v>0.09999999999999964</v>
      </c>
    </row>
    <row r="232" spans="2:22" ht="14.25">
      <c r="B232" s="279"/>
      <c r="C232" s="51" t="s">
        <v>1235</v>
      </c>
      <c r="D232" s="51"/>
      <c r="E232" s="51" t="s">
        <v>1227</v>
      </c>
      <c r="F232" s="279">
        <v>100</v>
      </c>
      <c r="G232" s="51"/>
      <c r="H232" s="52">
        <f t="shared" si="6"/>
        <v>8.5</v>
      </c>
      <c r="I232" s="279"/>
      <c r="J232" s="283">
        <v>8.5</v>
      </c>
      <c r="K232" s="283">
        <v>8.5</v>
      </c>
      <c r="L232" s="283">
        <v>8</v>
      </c>
      <c r="M232" s="283">
        <v>8</v>
      </c>
      <c r="N232" s="283">
        <v>7.9</v>
      </c>
      <c r="V232" s="19">
        <f t="shared" si="7"/>
        <v>0.09999999999999964</v>
      </c>
    </row>
    <row r="233" spans="2:22" ht="14.25">
      <c r="B233" s="279"/>
      <c r="C233" s="51" t="s">
        <v>1236</v>
      </c>
      <c r="D233" s="51"/>
      <c r="E233" s="51" t="s">
        <v>1228</v>
      </c>
      <c r="F233" s="279">
        <v>100</v>
      </c>
      <c r="G233" s="51"/>
      <c r="H233" s="52">
        <f t="shared" si="6"/>
        <v>8.5</v>
      </c>
      <c r="I233" s="279"/>
      <c r="J233" s="283">
        <v>8.5</v>
      </c>
      <c r="K233" s="283">
        <v>8.5</v>
      </c>
      <c r="L233" s="283">
        <v>8</v>
      </c>
      <c r="M233" s="283">
        <v>8</v>
      </c>
      <c r="N233" s="283">
        <v>7.9</v>
      </c>
      <c r="V233" s="19">
        <f t="shared" si="7"/>
        <v>0.09999999999999964</v>
      </c>
    </row>
    <row r="234" spans="2:22" ht="14.25">
      <c r="B234" s="279"/>
      <c r="C234" s="51" t="s">
        <v>1237</v>
      </c>
      <c r="E234" s="51" t="s">
        <v>1229</v>
      </c>
      <c r="F234" s="279">
        <v>50</v>
      </c>
      <c r="H234" s="52">
        <f t="shared" si="6"/>
        <v>4</v>
      </c>
      <c r="J234" s="283">
        <v>4</v>
      </c>
      <c r="K234" s="283">
        <v>4</v>
      </c>
      <c r="L234" s="283">
        <v>4</v>
      </c>
      <c r="M234" s="283">
        <v>4</v>
      </c>
      <c r="N234" s="283">
        <v>3.5</v>
      </c>
      <c r="V234" s="19">
        <f t="shared" si="7"/>
        <v>0.5</v>
      </c>
    </row>
    <row r="235" spans="2:22" ht="14.25">
      <c r="B235" s="279"/>
      <c r="C235" s="51" t="s">
        <v>1238</v>
      </c>
      <c r="E235" s="51" t="s">
        <v>1230</v>
      </c>
      <c r="F235" s="279">
        <v>50</v>
      </c>
      <c r="H235" s="52">
        <f t="shared" si="6"/>
        <v>4</v>
      </c>
      <c r="J235" s="283">
        <v>4</v>
      </c>
      <c r="K235" s="283">
        <v>4</v>
      </c>
      <c r="L235" s="283">
        <v>4</v>
      </c>
      <c r="M235" s="283">
        <v>4</v>
      </c>
      <c r="N235" s="283">
        <v>3.8</v>
      </c>
      <c r="V235" s="19">
        <f t="shared" si="7"/>
        <v>0.20000000000000018</v>
      </c>
    </row>
    <row r="236" spans="2:22" ht="14.25">
      <c r="B236" s="279"/>
      <c r="C236" s="51" t="s">
        <v>1210</v>
      </c>
      <c r="E236" s="51" t="s">
        <v>1231</v>
      </c>
      <c r="F236" s="279">
        <v>50</v>
      </c>
      <c r="H236" s="52">
        <f t="shared" si="6"/>
        <v>9.5</v>
      </c>
      <c r="J236" s="283">
        <v>9.5</v>
      </c>
      <c r="K236" s="283">
        <v>9.5</v>
      </c>
      <c r="L236" s="283">
        <v>7</v>
      </c>
      <c r="M236" s="283">
        <v>7</v>
      </c>
      <c r="N236" s="283">
        <v>6.9</v>
      </c>
      <c r="V236" s="19">
        <f t="shared" si="7"/>
        <v>0.09999999999999964</v>
      </c>
    </row>
    <row r="237" spans="3:22" ht="14.25">
      <c r="C237" s="51" t="s">
        <v>1241</v>
      </c>
      <c r="E237" s="51" t="s">
        <v>1232</v>
      </c>
      <c r="F237" s="279">
        <v>50</v>
      </c>
      <c r="H237" s="52">
        <f t="shared" si="6"/>
        <v>7.5</v>
      </c>
      <c r="J237" s="283">
        <v>7.5</v>
      </c>
      <c r="K237" s="283">
        <v>7.5</v>
      </c>
      <c r="L237" s="283">
        <v>7</v>
      </c>
      <c r="M237" s="283">
        <v>7</v>
      </c>
      <c r="N237" s="283">
        <v>6.9</v>
      </c>
      <c r="V237" s="19">
        <f t="shared" si="7"/>
        <v>0.09999999999999964</v>
      </c>
    </row>
    <row r="238" spans="3:22" ht="14.25">
      <c r="C238" s="51" t="s">
        <v>832</v>
      </c>
      <c r="E238" s="51" t="s">
        <v>1243</v>
      </c>
      <c r="F238" s="279">
        <v>50</v>
      </c>
      <c r="H238" s="52">
        <f t="shared" si="6"/>
        <v>11</v>
      </c>
      <c r="J238" s="283">
        <v>11</v>
      </c>
      <c r="K238" s="283">
        <v>11</v>
      </c>
      <c r="L238" s="283">
        <v>7</v>
      </c>
      <c r="M238" s="283">
        <v>7</v>
      </c>
      <c r="N238" s="283">
        <v>6.9</v>
      </c>
      <c r="V238" s="19">
        <f t="shared" si="7"/>
        <v>0.09999999999999964</v>
      </c>
    </row>
    <row r="239" spans="3:22" ht="14.25">
      <c r="C239" s="51" t="s">
        <v>826</v>
      </c>
      <c r="D239" s="51" t="s">
        <v>827</v>
      </c>
      <c r="F239" s="279"/>
      <c r="G239" s="51"/>
      <c r="H239" s="52">
        <f t="shared" si="6"/>
        <v>525</v>
      </c>
      <c r="I239" s="279"/>
      <c r="J239" s="283">
        <v>525</v>
      </c>
      <c r="K239" s="283">
        <v>495</v>
      </c>
      <c r="L239" s="283">
        <v>480</v>
      </c>
      <c r="M239" s="283">
        <v>480</v>
      </c>
      <c r="N239" s="283">
        <v>480</v>
      </c>
      <c r="V239" s="19">
        <f t="shared" si="7"/>
        <v>0</v>
      </c>
    </row>
    <row r="240" spans="3:22" ht="14.25">
      <c r="C240" s="51" t="s">
        <v>826</v>
      </c>
      <c r="D240" s="51" t="s">
        <v>828</v>
      </c>
      <c r="F240" s="279"/>
      <c r="G240" s="51"/>
      <c r="H240" s="52">
        <f t="shared" si="6"/>
        <v>435</v>
      </c>
      <c r="I240" s="279"/>
      <c r="J240" s="283">
        <v>435</v>
      </c>
      <c r="K240" s="283">
        <v>390</v>
      </c>
      <c r="L240" s="283">
        <v>380</v>
      </c>
      <c r="M240" s="283">
        <v>380</v>
      </c>
      <c r="N240" s="283">
        <v>380</v>
      </c>
      <c r="V240" s="19">
        <f t="shared" si="7"/>
        <v>0</v>
      </c>
    </row>
    <row r="241" spans="3:22" ht="14.25">
      <c r="C241" s="51" t="s">
        <v>826</v>
      </c>
      <c r="D241" s="51" t="s">
        <v>964</v>
      </c>
      <c r="F241" s="279"/>
      <c r="G241" s="51"/>
      <c r="H241" s="52">
        <f t="shared" si="6"/>
        <v>315</v>
      </c>
      <c r="I241" s="279"/>
      <c r="J241" s="283">
        <v>315</v>
      </c>
      <c r="K241" s="283">
        <v>290</v>
      </c>
      <c r="L241" s="283">
        <v>280</v>
      </c>
      <c r="M241" s="283">
        <v>280</v>
      </c>
      <c r="N241" s="283">
        <v>280</v>
      </c>
      <c r="V241" s="19">
        <f t="shared" si="7"/>
        <v>0</v>
      </c>
    </row>
    <row r="242" spans="3:22" ht="14.25">
      <c r="C242" s="51" t="s">
        <v>969</v>
      </c>
      <c r="D242" s="51" t="s">
        <v>970</v>
      </c>
      <c r="F242" s="279"/>
      <c r="G242" s="51"/>
      <c r="H242" s="52">
        <f t="shared" si="6"/>
        <v>180</v>
      </c>
      <c r="I242" s="279"/>
      <c r="J242" s="283">
        <v>180</v>
      </c>
      <c r="K242" s="283">
        <v>180</v>
      </c>
      <c r="L242" s="283">
        <v>168</v>
      </c>
      <c r="M242" s="283">
        <v>168</v>
      </c>
      <c r="N242" s="283">
        <v>168</v>
      </c>
      <c r="V242" s="19">
        <f t="shared" si="7"/>
        <v>0</v>
      </c>
    </row>
    <row r="243" spans="2:22" ht="14.25">
      <c r="B243" s="1" t="s">
        <v>1491</v>
      </c>
      <c r="C243" s="51" t="s">
        <v>969</v>
      </c>
      <c r="D243" s="51" t="s">
        <v>967</v>
      </c>
      <c r="F243" s="279"/>
      <c r="G243" s="51"/>
      <c r="H243" s="52">
        <f>J243</f>
        <v>192</v>
      </c>
      <c r="I243" s="279"/>
      <c r="J243" s="283">
        <v>192</v>
      </c>
      <c r="K243" s="283"/>
      <c r="L243" s="283"/>
      <c r="M243" s="283"/>
      <c r="N243" s="283"/>
      <c r="V243" s="19">
        <f>M243-N243</f>
        <v>0</v>
      </c>
    </row>
    <row r="244" spans="6:14" ht="14.25">
      <c r="F244" s="279"/>
      <c r="H244" s="52"/>
      <c r="N244" s="283"/>
    </row>
    <row r="245" spans="1:14" ht="14.25">
      <c r="A245" s="51" t="s">
        <v>1272</v>
      </c>
      <c r="C245" s="647" t="s">
        <v>1435</v>
      </c>
      <c r="F245" s="279"/>
      <c r="H245" s="52"/>
      <c r="N245" s="283"/>
    </row>
    <row r="246" spans="1:14" ht="14.25">
      <c r="A246" t="s">
        <v>1358</v>
      </c>
      <c r="F246" s="279"/>
      <c r="H246" s="52"/>
      <c r="N246" s="283"/>
    </row>
    <row r="247" spans="2:15" ht="14.25">
      <c r="B247" s="653" t="s">
        <v>1360</v>
      </c>
      <c r="C247" s="647" t="s">
        <v>1265</v>
      </c>
      <c r="D247" s="652" t="s">
        <v>1261</v>
      </c>
      <c r="E247" s="652" t="s">
        <v>1433</v>
      </c>
      <c r="F247" s="279">
        <v>100</v>
      </c>
      <c r="H247" s="52">
        <f t="shared" si="6"/>
        <v>29.5</v>
      </c>
      <c r="J247" s="54">
        <v>29.5</v>
      </c>
      <c r="K247" s="54">
        <v>29.5</v>
      </c>
      <c r="L247" s="54"/>
      <c r="M247" s="54"/>
      <c r="O247" s="283"/>
    </row>
    <row r="248" spans="2:15" ht="14.25">
      <c r="B248" s="653" t="s">
        <v>1360</v>
      </c>
      <c r="C248" s="647" t="s">
        <v>1265</v>
      </c>
      <c r="D248" s="652" t="s">
        <v>186</v>
      </c>
      <c r="E248" s="652" t="s">
        <v>1434</v>
      </c>
      <c r="F248" s="279">
        <v>100</v>
      </c>
      <c r="H248" s="52">
        <f t="shared" si="6"/>
        <v>29.5</v>
      </c>
      <c r="J248" s="54">
        <v>29.5</v>
      </c>
      <c r="K248" s="54">
        <v>29.5</v>
      </c>
      <c r="L248" s="54"/>
      <c r="M248" s="54"/>
      <c r="O248" s="283"/>
    </row>
    <row r="249" spans="2:15" ht="14.25">
      <c r="B249" s="1" t="s">
        <v>1271</v>
      </c>
      <c r="C249" s="51" t="s">
        <v>1265</v>
      </c>
      <c r="D249" t="s">
        <v>188</v>
      </c>
      <c r="E249" t="s">
        <v>1259</v>
      </c>
      <c r="F249" s="279">
        <v>100</v>
      </c>
      <c r="H249" s="52">
        <f t="shared" si="6"/>
        <v>29.5</v>
      </c>
      <c r="J249" s="54">
        <v>29.5</v>
      </c>
      <c r="K249" s="54">
        <v>29.5</v>
      </c>
      <c r="L249" s="54">
        <v>19.5</v>
      </c>
      <c r="M249" s="54">
        <v>19.5</v>
      </c>
      <c r="O249" s="283" t="s">
        <v>1359</v>
      </c>
    </row>
    <row r="250" spans="2:15" ht="14.25">
      <c r="B250" s="483" t="s">
        <v>1271</v>
      </c>
      <c r="C250" s="51" t="s">
        <v>1265</v>
      </c>
      <c r="D250" t="s">
        <v>189</v>
      </c>
      <c r="E250" t="s">
        <v>1258</v>
      </c>
      <c r="F250" s="279">
        <v>100</v>
      </c>
      <c r="H250" s="52">
        <f t="shared" si="6"/>
        <v>29.5</v>
      </c>
      <c r="J250" s="54">
        <v>29.5</v>
      </c>
      <c r="K250" s="54">
        <v>29.5</v>
      </c>
      <c r="L250" s="54">
        <v>16.5</v>
      </c>
      <c r="M250" s="54">
        <v>16.5</v>
      </c>
      <c r="O250" s="283" t="s">
        <v>1359</v>
      </c>
    </row>
    <row r="251" spans="2:14" ht="14.25">
      <c r="B251" s="653" t="s">
        <v>1360</v>
      </c>
      <c r="C251" s="647" t="s">
        <v>1255</v>
      </c>
      <c r="D251" s="652" t="s">
        <v>1437</v>
      </c>
      <c r="E251" s="652" t="s">
        <v>1436</v>
      </c>
      <c r="F251" s="279">
        <v>100</v>
      </c>
      <c r="H251" s="52">
        <f t="shared" si="6"/>
        <v>29.5</v>
      </c>
      <c r="J251" s="54">
        <v>29.5</v>
      </c>
      <c r="K251" s="54">
        <v>29.5</v>
      </c>
      <c r="L251" s="54"/>
      <c r="M251" s="54"/>
      <c r="N251" s="283"/>
    </row>
    <row r="252" spans="2:14" ht="14.25">
      <c r="B252" s="1" t="s">
        <v>1360</v>
      </c>
      <c r="C252" s="51" t="s">
        <v>1255</v>
      </c>
      <c r="D252" t="s">
        <v>1263</v>
      </c>
      <c r="E252" t="s">
        <v>1269</v>
      </c>
      <c r="F252" s="279">
        <v>100</v>
      </c>
      <c r="H252" s="52">
        <f t="shared" si="6"/>
        <v>29.5</v>
      </c>
      <c r="J252" s="54">
        <v>29.5</v>
      </c>
      <c r="K252" s="54">
        <v>29.5</v>
      </c>
      <c r="L252" s="54">
        <v>27</v>
      </c>
      <c r="M252" s="54">
        <v>27</v>
      </c>
      <c r="N252" s="283"/>
    </row>
    <row r="253" spans="2:14" ht="14.25">
      <c r="B253" s="1" t="s">
        <v>1271</v>
      </c>
      <c r="C253" s="51" t="s">
        <v>1255</v>
      </c>
      <c r="D253" t="s">
        <v>1262</v>
      </c>
      <c r="E253" t="s">
        <v>1268</v>
      </c>
      <c r="F253" s="279">
        <v>100</v>
      </c>
      <c r="H253" s="52">
        <f t="shared" si="6"/>
        <v>29.5</v>
      </c>
      <c r="J253" s="54">
        <v>29.5</v>
      </c>
      <c r="K253" s="54">
        <v>29.5</v>
      </c>
      <c r="L253" s="54">
        <v>29</v>
      </c>
      <c r="M253" s="54">
        <v>29</v>
      </c>
      <c r="N253"/>
    </row>
    <row r="254" spans="2:13" ht="14.25">
      <c r="B254" s="653" t="s">
        <v>1360</v>
      </c>
      <c r="C254" s="647" t="s">
        <v>1256</v>
      </c>
      <c r="D254" s="652" t="s">
        <v>1438</v>
      </c>
      <c r="E254" s="652" t="s">
        <v>1439</v>
      </c>
      <c r="F254" s="279">
        <v>100</v>
      </c>
      <c r="H254" s="52">
        <f t="shared" si="6"/>
        <v>29.5</v>
      </c>
      <c r="J254" s="54">
        <v>29.5</v>
      </c>
      <c r="K254" s="54">
        <v>29.5</v>
      </c>
      <c r="L254" s="283"/>
      <c r="M254" s="283"/>
    </row>
    <row r="255" spans="2:13" ht="14.25">
      <c r="B255" s="1" t="s">
        <v>1271</v>
      </c>
      <c r="C255" s="51" t="s">
        <v>1256</v>
      </c>
      <c r="D255" t="s">
        <v>1357</v>
      </c>
      <c r="E255" t="s">
        <v>1356</v>
      </c>
      <c r="F255" s="279">
        <v>100</v>
      </c>
      <c r="H255" s="52">
        <f t="shared" si="6"/>
        <v>29.5</v>
      </c>
      <c r="J255" s="54">
        <v>29.5</v>
      </c>
      <c r="K255" s="54">
        <v>29.5</v>
      </c>
      <c r="L255" s="283">
        <v>29</v>
      </c>
      <c r="M255" s="283">
        <v>29</v>
      </c>
    </row>
    <row r="256" spans="2:13" ht="14.25">
      <c r="B256" s="653" t="s">
        <v>1360</v>
      </c>
      <c r="C256" s="647" t="s">
        <v>1257</v>
      </c>
      <c r="D256" s="652" t="s">
        <v>1440</v>
      </c>
      <c r="E256" s="652" t="s">
        <v>1441</v>
      </c>
      <c r="F256" s="279">
        <v>100</v>
      </c>
      <c r="H256" s="52">
        <f t="shared" si="6"/>
        <v>29.5</v>
      </c>
      <c r="J256" s="54">
        <v>29.5</v>
      </c>
      <c r="K256" s="54">
        <v>29.5</v>
      </c>
      <c r="L256" s="283"/>
      <c r="M256" s="283"/>
    </row>
    <row r="257" spans="2:13" ht="14.25">
      <c r="B257" s="1" t="s">
        <v>1271</v>
      </c>
      <c r="C257" s="51" t="s">
        <v>1257</v>
      </c>
      <c r="D257" t="s">
        <v>1264</v>
      </c>
      <c r="E257" t="s">
        <v>1270</v>
      </c>
      <c r="F257" s="279">
        <v>100</v>
      </c>
      <c r="H257" s="52">
        <f t="shared" si="6"/>
        <v>29.5</v>
      </c>
      <c r="J257" s="54">
        <v>29.5</v>
      </c>
      <c r="K257" s="54">
        <v>29.5</v>
      </c>
      <c r="L257" s="283">
        <v>27</v>
      </c>
      <c r="M257" s="283">
        <v>27</v>
      </c>
    </row>
    <row r="258" spans="1:13" ht="14.25">
      <c r="A258" s="51"/>
      <c r="B258" s="279" t="s">
        <v>1277</v>
      </c>
      <c r="C258" s="51" t="s">
        <v>581</v>
      </c>
      <c r="D258" s="51" t="s">
        <v>1275</v>
      </c>
      <c r="E258" s="51" t="s">
        <v>1276</v>
      </c>
      <c r="F258" s="279">
        <v>50</v>
      </c>
      <c r="G258" s="51"/>
      <c r="H258" s="52">
        <f t="shared" si="6"/>
        <v>5</v>
      </c>
      <c r="I258" s="279"/>
      <c r="J258" s="283">
        <v>5</v>
      </c>
      <c r="K258" s="283">
        <v>5</v>
      </c>
      <c r="L258" s="283">
        <v>5</v>
      </c>
      <c r="M258" s="283">
        <v>5</v>
      </c>
    </row>
    <row r="259" spans="1:13" ht="14.25">
      <c r="A259" s="51"/>
      <c r="B259" s="279"/>
      <c r="C259" s="647" t="s">
        <v>1279</v>
      </c>
      <c r="D259" s="51"/>
      <c r="E259" s="51"/>
      <c r="F259" s="279"/>
      <c r="G259" s="51"/>
      <c r="H259" s="52"/>
      <c r="I259" s="279"/>
      <c r="J259" s="283"/>
      <c r="K259" s="283"/>
      <c r="L259" s="283"/>
      <c r="M259" s="283"/>
    </row>
    <row r="260" spans="1:13" ht="14.25">
      <c r="A260" s="51"/>
      <c r="B260" s="279"/>
      <c r="C260" s="51"/>
      <c r="D260" s="51"/>
      <c r="E260" s="51"/>
      <c r="F260" s="279"/>
      <c r="G260" s="51"/>
      <c r="H260" s="52"/>
      <c r="I260" s="279"/>
      <c r="J260" s="283"/>
      <c r="K260" s="283"/>
      <c r="L260" s="283"/>
      <c r="M260" s="283"/>
    </row>
    <row r="261" spans="1:13" ht="14.25">
      <c r="A261" s="51" t="s">
        <v>1465</v>
      </c>
      <c r="B261" s="279"/>
      <c r="C261" s="51"/>
      <c r="D261" s="51"/>
      <c r="E261" s="51"/>
      <c r="F261" s="279"/>
      <c r="G261" s="51"/>
      <c r="H261" s="52"/>
      <c r="I261" s="279"/>
      <c r="J261" s="283"/>
      <c r="K261" s="283"/>
      <c r="L261" s="283"/>
      <c r="M261" s="283"/>
    </row>
    <row r="262" spans="1:13" ht="14.25">
      <c r="A262" s="51"/>
      <c r="B262" s="279" t="s">
        <v>1388</v>
      </c>
      <c r="C262" s="51" t="s">
        <v>1409</v>
      </c>
      <c r="D262" s="51" t="s">
        <v>1014</v>
      </c>
      <c r="E262" s="51" t="s">
        <v>1410</v>
      </c>
      <c r="F262" s="279">
        <v>70</v>
      </c>
      <c r="G262" s="51"/>
      <c r="H262" s="52">
        <f t="shared" si="6"/>
        <v>12</v>
      </c>
      <c r="I262" s="279"/>
      <c r="J262" s="283">
        <v>12</v>
      </c>
      <c r="K262" s="283">
        <v>12</v>
      </c>
      <c r="L262" s="283">
        <v>12</v>
      </c>
      <c r="M262" s="283"/>
    </row>
    <row r="263" spans="1:13" ht="14.25">
      <c r="A263" s="51"/>
      <c r="C263" s="51" t="s">
        <v>1403</v>
      </c>
      <c r="D263" s="51" t="s">
        <v>1014</v>
      </c>
      <c r="E263" s="51" t="s">
        <v>1308</v>
      </c>
      <c r="F263" s="279">
        <v>70</v>
      </c>
      <c r="G263" s="51"/>
      <c r="H263" s="52">
        <f t="shared" si="6"/>
        <v>17.5</v>
      </c>
      <c r="I263" s="279"/>
      <c r="J263" s="283">
        <v>17.5</v>
      </c>
      <c r="K263" s="283">
        <v>17.5</v>
      </c>
      <c r="L263" s="283">
        <v>17.5</v>
      </c>
      <c r="M263" s="283"/>
    </row>
    <row r="264" spans="1:13" ht="14.25">
      <c r="A264" s="51"/>
      <c r="C264" s="51"/>
      <c r="D264" s="51"/>
      <c r="E264" s="51"/>
      <c r="F264" s="279"/>
      <c r="G264" s="51"/>
      <c r="H264" s="52"/>
      <c r="I264" s="279"/>
      <c r="J264" s="283"/>
      <c r="K264" s="283"/>
      <c r="L264" s="283"/>
      <c r="M264" s="283"/>
    </row>
    <row r="265" spans="1:13" ht="14.25">
      <c r="A265" s="51"/>
      <c r="C265" s="51"/>
      <c r="D265" s="51"/>
      <c r="E265" s="51"/>
      <c r="F265" s="279"/>
      <c r="G265" s="51"/>
      <c r="H265" s="52"/>
      <c r="I265" s="279"/>
      <c r="J265" s="283"/>
      <c r="K265" s="283"/>
      <c r="L265" s="283"/>
      <c r="M265" s="283"/>
    </row>
    <row r="266" spans="1:13" ht="14.25">
      <c r="A266" s="51"/>
      <c r="B266" s="279"/>
      <c r="C266" s="51"/>
      <c r="D266" s="51"/>
      <c r="E266" s="51"/>
      <c r="F266" s="279"/>
      <c r="G266" s="51"/>
      <c r="H266" s="52"/>
      <c r="I266" s="279"/>
      <c r="J266" s="283"/>
      <c r="K266" s="283"/>
      <c r="L266" s="283"/>
      <c r="M266" s="283"/>
    </row>
    <row r="267" spans="1:13" ht="14.25">
      <c r="A267" s="51"/>
      <c r="B267" s="279"/>
      <c r="C267" s="51"/>
      <c r="D267" s="51"/>
      <c r="E267" s="51"/>
      <c r="F267" s="279"/>
      <c r="G267" s="51"/>
      <c r="H267" s="52"/>
      <c r="I267" s="279"/>
      <c r="J267" s="283"/>
      <c r="K267" s="283"/>
      <c r="L267" s="283"/>
      <c r="M267" s="283"/>
    </row>
    <row r="268" spans="1:13" ht="14.25">
      <c r="A268" s="51"/>
      <c r="B268" s="279"/>
      <c r="C268" s="51"/>
      <c r="D268" s="51"/>
      <c r="E268" s="51"/>
      <c r="F268" s="279"/>
      <c r="G268" s="51"/>
      <c r="H268" s="52"/>
      <c r="I268" s="279"/>
      <c r="J268" s="283"/>
      <c r="K268" s="283"/>
      <c r="L268" s="283"/>
      <c r="M268" s="283"/>
    </row>
    <row r="269" spans="1:13" ht="14.25">
      <c r="A269" s="51"/>
      <c r="B269" s="279" t="s">
        <v>513</v>
      </c>
      <c r="C269" s="51" t="s">
        <v>1413</v>
      </c>
      <c r="D269" s="51" t="s">
        <v>1422</v>
      </c>
      <c r="E269" s="51" t="s">
        <v>1424</v>
      </c>
      <c r="F269" s="279">
        <v>50</v>
      </c>
      <c r="G269" s="51"/>
      <c r="H269" s="52">
        <f aca="true" t="shared" si="9" ref="H269:H281">J269</f>
        <v>4</v>
      </c>
      <c r="I269" s="279"/>
      <c r="J269" s="283">
        <v>4</v>
      </c>
      <c r="K269" s="283">
        <v>4</v>
      </c>
      <c r="L269" s="283">
        <v>4</v>
      </c>
      <c r="M269" s="283"/>
    </row>
    <row r="270" spans="1:13" ht="14.25">
      <c r="A270" s="51"/>
      <c r="B270" s="279"/>
      <c r="C270" s="51"/>
      <c r="D270" s="51"/>
      <c r="E270" s="51"/>
      <c r="F270" s="279"/>
      <c r="G270" s="51"/>
      <c r="H270" s="52"/>
      <c r="I270" s="279"/>
      <c r="J270" s="283"/>
      <c r="K270" s="283"/>
      <c r="L270" s="283"/>
      <c r="M270" s="283"/>
    </row>
    <row r="271" spans="1:13" ht="14.25">
      <c r="A271" s="51"/>
      <c r="B271" s="279" t="s">
        <v>582</v>
      </c>
      <c r="C271" s="51"/>
      <c r="D271" s="51"/>
      <c r="E271" s="51"/>
      <c r="F271" s="279"/>
      <c r="G271" s="51"/>
      <c r="H271" s="52"/>
      <c r="I271" s="279"/>
      <c r="J271" s="283"/>
      <c r="K271" s="283"/>
      <c r="L271" s="283"/>
      <c r="M271" s="283"/>
    </row>
    <row r="272" spans="1:13" ht="14.25">
      <c r="A272" s="51"/>
      <c r="B272" s="1" t="s">
        <v>1360</v>
      </c>
      <c r="C272" s="51" t="s">
        <v>1466</v>
      </c>
      <c r="D272" s="51" t="s">
        <v>184</v>
      </c>
      <c r="E272" s="51" t="s">
        <v>1468</v>
      </c>
      <c r="F272" s="279">
        <v>100</v>
      </c>
      <c r="G272" s="51"/>
      <c r="H272" s="52">
        <f t="shared" si="9"/>
        <v>19.5</v>
      </c>
      <c r="I272" s="279"/>
      <c r="J272" s="283">
        <v>19.5</v>
      </c>
      <c r="K272" s="283">
        <v>19.5</v>
      </c>
      <c r="L272" s="283"/>
      <c r="M272" s="283"/>
    </row>
    <row r="273" spans="1:13" ht="14.25">
      <c r="A273" s="51"/>
      <c r="B273" s="1" t="s">
        <v>1271</v>
      </c>
      <c r="C273" s="51" t="s">
        <v>1467</v>
      </c>
      <c r="D273" s="51" t="s">
        <v>1452</v>
      </c>
      <c r="E273" s="51" t="s">
        <v>1470</v>
      </c>
      <c r="F273" s="279">
        <v>100</v>
      </c>
      <c r="G273" s="51"/>
      <c r="H273" s="52">
        <f t="shared" si="9"/>
        <v>19.5</v>
      </c>
      <c r="I273" s="279"/>
      <c r="J273" s="283">
        <v>19.5</v>
      </c>
      <c r="K273" s="283">
        <v>19.5</v>
      </c>
      <c r="L273" s="283"/>
      <c r="M273" s="283"/>
    </row>
    <row r="274" spans="1:13" ht="14.25">
      <c r="A274" s="51"/>
      <c r="B274" s="1" t="s">
        <v>1271</v>
      </c>
      <c r="C274" s="51"/>
      <c r="D274" s="51" t="s">
        <v>371</v>
      </c>
      <c r="E274" s="51" t="s">
        <v>1471</v>
      </c>
      <c r="F274" s="279">
        <v>100</v>
      </c>
      <c r="G274" s="51"/>
      <c r="H274" s="52">
        <f t="shared" si="9"/>
        <v>24.5</v>
      </c>
      <c r="I274" s="279"/>
      <c r="J274" s="283">
        <v>24.5</v>
      </c>
      <c r="K274" s="283">
        <v>24.5</v>
      </c>
      <c r="L274" s="283"/>
      <c r="M274" s="283"/>
    </row>
    <row r="275" spans="1:13" ht="14.25">
      <c r="A275" s="51"/>
      <c r="B275" s="1" t="s">
        <v>1469</v>
      </c>
      <c r="C275" s="51"/>
      <c r="D275" s="51" t="s">
        <v>372</v>
      </c>
      <c r="E275" s="51" t="s">
        <v>1472</v>
      </c>
      <c r="F275" s="279">
        <v>100</v>
      </c>
      <c r="G275" s="51"/>
      <c r="H275" s="52">
        <f t="shared" si="9"/>
        <v>17.5</v>
      </c>
      <c r="I275" s="279"/>
      <c r="J275" s="283">
        <v>17.5</v>
      </c>
      <c r="K275" s="283">
        <v>17.5</v>
      </c>
      <c r="L275" s="283"/>
      <c r="M275" s="283"/>
    </row>
    <row r="276" spans="1:13" ht="14.25">
      <c r="A276" s="51"/>
      <c r="C276" s="51" t="s">
        <v>1484</v>
      </c>
      <c r="D276" s="51" t="s">
        <v>719</v>
      </c>
      <c r="E276" s="51"/>
      <c r="F276" s="279">
        <v>100</v>
      </c>
      <c r="G276" s="51"/>
      <c r="H276" s="52">
        <f t="shared" si="9"/>
        <v>17.5</v>
      </c>
      <c r="I276" s="279"/>
      <c r="J276" s="283">
        <v>17.5</v>
      </c>
      <c r="K276" s="283">
        <v>17.5</v>
      </c>
      <c r="L276" s="283"/>
      <c r="M276" s="283"/>
    </row>
    <row r="277" spans="1:13" ht="14.25">
      <c r="A277" s="51"/>
      <c r="B277" s="279"/>
      <c r="C277" s="51"/>
      <c r="D277" s="51" t="s">
        <v>312</v>
      </c>
      <c r="E277" s="51"/>
      <c r="F277" s="279">
        <v>100</v>
      </c>
      <c r="G277" s="51"/>
      <c r="H277" s="52">
        <f t="shared" si="9"/>
        <v>17.5</v>
      </c>
      <c r="I277" s="279"/>
      <c r="J277" s="283">
        <v>17.5</v>
      </c>
      <c r="K277" s="283">
        <v>17.5</v>
      </c>
      <c r="L277" s="283"/>
      <c r="M277" s="283"/>
    </row>
    <row r="278" spans="1:13" ht="14.25">
      <c r="A278" s="51"/>
      <c r="B278" s="279"/>
      <c r="C278" s="51"/>
      <c r="D278" s="51" t="s">
        <v>720</v>
      </c>
      <c r="E278" s="51"/>
      <c r="F278" s="279">
        <v>100</v>
      </c>
      <c r="G278" s="51"/>
      <c r="H278" s="52">
        <f t="shared" si="9"/>
        <v>18.5</v>
      </c>
      <c r="I278" s="279"/>
      <c r="J278" s="283">
        <v>18.5</v>
      </c>
      <c r="K278" s="283">
        <v>18.5</v>
      </c>
      <c r="L278" s="283"/>
      <c r="M278" s="283"/>
    </row>
    <row r="279" spans="1:13" ht="14.25">
      <c r="A279" s="51"/>
      <c r="B279" s="279"/>
      <c r="C279" s="51"/>
      <c r="D279" s="51" t="s">
        <v>1489</v>
      </c>
      <c r="E279" s="51"/>
      <c r="F279" s="279">
        <v>100</v>
      </c>
      <c r="G279" s="51"/>
      <c r="H279" s="52">
        <f t="shared" si="9"/>
        <v>18.5</v>
      </c>
      <c r="I279" s="279"/>
      <c r="J279" s="283">
        <v>18.5</v>
      </c>
      <c r="K279" s="283">
        <v>18.5</v>
      </c>
      <c r="L279" s="283"/>
      <c r="M279" s="283"/>
    </row>
    <row r="280" spans="1:13" ht="14.25">
      <c r="A280" s="51"/>
      <c r="B280" s="279"/>
      <c r="C280" s="51"/>
      <c r="D280" s="51"/>
      <c r="E280" s="51"/>
      <c r="F280" s="279"/>
      <c r="G280" s="51"/>
      <c r="H280" s="52"/>
      <c r="I280" s="279"/>
      <c r="J280" s="283"/>
      <c r="K280" s="283"/>
      <c r="L280" s="283"/>
      <c r="M280" s="283"/>
    </row>
    <row r="281" spans="2:22" ht="14.25">
      <c r="B281" s="279" t="s">
        <v>582</v>
      </c>
      <c r="C281" s="51" t="s">
        <v>877</v>
      </c>
      <c r="D281" s="51"/>
      <c r="E281" s="51"/>
      <c r="F281" s="279">
        <v>777</v>
      </c>
      <c r="G281" s="51"/>
      <c r="H281" s="52" t="str">
        <f t="shared" si="9"/>
        <v>?</v>
      </c>
      <c r="I281" s="279"/>
      <c r="J281" s="283" t="s">
        <v>829</v>
      </c>
      <c r="K281" s="283" t="s">
        <v>829</v>
      </c>
      <c r="L281" s="283" t="s">
        <v>829</v>
      </c>
      <c r="M281" s="283" t="s">
        <v>829</v>
      </c>
      <c r="N281" s="283"/>
      <c r="P281" s="283" t="s">
        <v>1077</v>
      </c>
      <c r="R281" s="51" t="s">
        <v>1087</v>
      </c>
      <c r="V281" s="19" t="e">
        <f>M281-N281</f>
        <v>#VALUE!</v>
      </c>
    </row>
    <row r="282" spans="1:13" ht="14.25">
      <c r="A282" s="51"/>
      <c r="B282" s="279"/>
      <c r="C282" s="51"/>
      <c r="D282" s="51"/>
      <c r="E282" s="51"/>
      <c r="F282" s="279"/>
      <c r="G282" s="51"/>
      <c r="H282" s="279"/>
      <c r="I282" s="279"/>
      <c r="J282" s="283"/>
      <c r="K282" s="283"/>
      <c r="L282" s="283"/>
      <c r="M282" s="283"/>
    </row>
    <row r="283" spans="1:13" ht="14.25">
      <c r="A283" s="51"/>
      <c r="B283" s="279"/>
      <c r="C283" s="51"/>
      <c r="D283" s="51"/>
      <c r="E283" s="51"/>
      <c r="F283" s="279"/>
      <c r="G283" s="51"/>
      <c r="H283" s="279"/>
      <c r="I283" s="279"/>
      <c r="J283" s="283"/>
      <c r="K283" s="283"/>
      <c r="L283" s="283"/>
      <c r="M283" s="283"/>
    </row>
    <row r="284" spans="1:13" ht="14.25">
      <c r="A284" s="51"/>
      <c r="B284" s="279"/>
      <c r="C284" s="51"/>
      <c r="D284" s="51"/>
      <c r="E284" s="51"/>
      <c r="F284" s="279"/>
      <c r="G284" s="51"/>
      <c r="H284" s="279"/>
      <c r="I284" s="279"/>
      <c r="J284" s="283"/>
      <c r="K284" s="283"/>
      <c r="L284" s="283"/>
      <c r="M284" s="283"/>
    </row>
    <row r="285" spans="1:13" ht="14.25">
      <c r="A285" s="51"/>
      <c r="B285" s="279"/>
      <c r="C285" s="51"/>
      <c r="D285" s="51"/>
      <c r="E285" s="51"/>
      <c r="F285" s="279"/>
      <c r="G285" s="51"/>
      <c r="H285" s="279"/>
      <c r="I285" s="279"/>
      <c r="J285" s="283"/>
      <c r="K285" s="283"/>
      <c r="L285" s="283"/>
      <c r="M285" s="283"/>
    </row>
    <row r="286" spans="1:13" ht="14.25">
      <c r="A286" s="51"/>
      <c r="B286" s="279"/>
      <c r="C286" s="51"/>
      <c r="D286" s="51"/>
      <c r="E286" s="51"/>
      <c r="F286" s="279"/>
      <c r="G286" s="51"/>
      <c r="H286" s="279"/>
      <c r="I286" s="279"/>
      <c r="J286" s="283"/>
      <c r="K286" s="283"/>
      <c r="L286" s="283"/>
      <c r="M286" s="283"/>
    </row>
    <row r="287" spans="1:13" ht="14.25">
      <c r="A287" s="51"/>
      <c r="B287" s="279"/>
      <c r="C287" s="51"/>
      <c r="D287" s="51"/>
      <c r="E287" s="51"/>
      <c r="F287" s="279"/>
      <c r="G287" s="51"/>
      <c r="H287" s="279"/>
      <c r="I287" s="279"/>
      <c r="J287" s="283"/>
      <c r="K287" s="283"/>
      <c r="L287" s="283"/>
      <c r="M287" s="283"/>
    </row>
    <row r="288" spans="1:13" ht="14.25">
      <c r="A288" s="51"/>
      <c r="B288" s="279"/>
      <c r="C288" s="51"/>
      <c r="D288" s="51"/>
      <c r="E288" s="51"/>
      <c r="F288" s="279"/>
      <c r="G288" s="51"/>
      <c r="H288" s="279"/>
      <c r="I288" s="279"/>
      <c r="J288" s="283"/>
      <c r="K288" s="283"/>
      <c r="L288" s="283"/>
      <c r="M288" s="283"/>
    </row>
    <row r="289" spans="1:13" ht="14.25">
      <c r="A289" s="51"/>
      <c r="B289" s="279"/>
      <c r="C289" s="51"/>
      <c r="D289" s="51"/>
      <c r="E289" s="51"/>
      <c r="F289" s="279"/>
      <c r="G289" s="51"/>
      <c r="H289" s="279"/>
      <c r="I289" s="279"/>
      <c r="J289" s="283"/>
      <c r="K289" s="283"/>
      <c r="L289" s="283"/>
      <c r="M289" s="283"/>
    </row>
    <row r="290" spans="1:13" ht="14.25">
      <c r="A290" s="51"/>
      <c r="B290" s="279"/>
      <c r="C290" s="51"/>
      <c r="D290" s="51"/>
      <c r="E290" s="51"/>
      <c r="F290" s="279"/>
      <c r="G290" s="51"/>
      <c r="H290" s="279"/>
      <c r="I290" s="279"/>
      <c r="J290" s="283"/>
      <c r="K290" s="283"/>
      <c r="L290" s="283"/>
      <c r="M290" s="283"/>
    </row>
    <row r="291" spans="1:13" ht="14.25">
      <c r="A291" s="51"/>
      <c r="B291" s="279"/>
      <c r="C291" s="51"/>
      <c r="D291" s="51"/>
      <c r="E291" s="51"/>
      <c r="F291" s="279"/>
      <c r="G291" s="51"/>
      <c r="H291" s="279"/>
      <c r="I291" s="279"/>
      <c r="J291" s="283"/>
      <c r="K291" s="283"/>
      <c r="L291" s="283"/>
      <c r="M291" s="283"/>
    </row>
    <row r="292" spans="1:13" ht="14.25">
      <c r="A292" s="51"/>
      <c r="B292" s="279"/>
      <c r="C292" s="51"/>
      <c r="D292" s="51"/>
      <c r="E292" s="51"/>
      <c r="F292" s="279"/>
      <c r="G292" s="51"/>
      <c r="H292" s="279"/>
      <c r="I292" s="279"/>
      <c r="J292" s="283"/>
      <c r="K292" s="283"/>
      <c r="L292" s="283"/>
      <c r="M292" s="283"/>
    </row>
    <row r="293" spans="1:13" ht="14.25">
      <c r="A293" s="51"/>
      <c r="B293" s="279"/>
      <c r="C293" s="51"/>
      <c r="D293" s="51"/>
      <c r="E293" s="51"/>
      <c r="F293" s="279"/>
      <c r="G293" s="51"/>
      <c r="H293" s="279"/>
      <c r="I293" s="279"/>
      <c r="J293" s="283"/>
      <c r="K293" s="283"/>
      <c r="L293" s="283"/>
      <c r="M293" s="283"/>
    </row>
  </sheetData>
  <sheetProtection password="C4FD" sheet="1"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I64"/>
  <sheetViews>
    <sheetView workbookViewId="0" topLeftCell="A4">
      <selection activeCell="D13" sqref="D13"/>
    </sheetView>
  </sheetViews>
  <sheetFormatPr defaultColWidth="11.421875" defaultRowHeight="12.75"/>
  <cols>
    <col min="1" max="1" width="1.421875" style="0" customWidth="1"/>
    <col min="2" max="2" width="21.421875" style="0" customWidth="1"/>
    <col min="3" max="3" width="5.7109375" style="0" customWidth="1"/>
    <col min="4" max="5" width="6.421875" style="0" customWidth="1"/>
    <col min="6" max="6" width="5.7109375" style="349" customWidth="1"/>
    <col min="7" max="8" width="6.421875" style="0" customWidth="1"/>
    <col min="9" max="9" width="7.140625" style="0" customWidth="1"/>
    <col min="10" max="10" width="21.421875" style="0" customWidth="1"/>
    <col min="11" max="11" width="7.140625" style="0" customWidth="1"/>
    <col min="12" max="12" width="6.421875" style="0" customWidth="1"/>
    <col min="13" max="13" width="7.140625" style="0" customWidth="1"/>
    <col min="14" max="15" width="10.7109375" style="0" customWidth="1"/>
    <col min="16" max="17" width="6.421875" style="0" customWidth="1"/>
    <col min="18" max="18" width="2.8515625" style="0" customWidth="1"/>
    <col min="19" max="19" width="4.28125" style="0" customWidth="1"/>
    <col min="21" max="22" width="7.140625" style="0" customWidth="1"/>
    <col min="23" max="23" width="2.8515625" style="0" customWidth="1"/>
    <col min="24" max="25" width="7.140625" style="0" customWidth="1"/>
    <col min="26" max="26" width="2.8515625" style="0" customWidth="1"/>
    <col min="27" max="28" width="7.140625" style="0" customWidth="1"/>
    <col min="29" max="29" width="2.8515625" style="0" customWidth="1"/>
    <col min="30" max="31" width="7.140625" style="0" customWidth="1"/>
    <col min="32" max="32" width="2.8515625" style="0" customWidth="1"/>
    <col min="33" max="34" width="7.140625" style="0" customWidth="1"/>
  </cols>
  <sheetData>
    <row r="1" spans="1:18" s="15" customFormat="1" ht="21.75" customHeight="1">
      <c r="A1" s="22"/>
      <c r="B1" s="55" t="s">
        <v>26</v>
      </c>
      <c r="C1" s="22"/>
      <c r="D1" s="22"/>
      <c r="E1" s="22"/>
      <c r="F1" s="365"/>
      <c r="G1" s="57" t="s">
        <v>452</v>
      </c>
      <c r="H1" s="22"/>
      <c r="I1" s="43"/>
      <c r="J1" s="59" t="s">
        <v>550</v>
      </c>
      <c r="K1" s="22"/>
      <c r="L1" s="22"/>
      <c r="M1" s="84">
        <f>'Poste et ristourne'!O21</f>
        <v>2024</v>
      </c>
      <c r="N1" s="22"/>
      <c r="O1" s="22"/>
      <c r="P1" s="285" t="s">
        <v>834</v>
      </c>
      <c r="Q1" s="22"/>
      <c r="R1" s="22"/>
    </row>
    <row r="2" spans="1:18" ht="9.75" customHeight="1">
      <c r="A2" s="23"/>
      <c r="B2" s="23"/>
      <c r="C2" s="23"/>
      <c r="D2" s="23"/>
      <c r="E2" s="23"/>
      <c r="F2" s="339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5.75">
      <c r="A3" s="61"/>
      <c r="B3" s="59" t="s">
        <v>149</v>
      </c>
      <c r="C3" s="338"/>
      <c r="D3" s="62" t="s">
        <v>568</v>
      </c>
      <c r="E3" s="444" t="s">
        <v>103</v>
      </c>
      <c r="F3" s="347"/>
      <c r="G3" s="62" t="s">
        <v>568</v>
      </c>
      <c r="H3" s="444" t="s">
        <v>103</v>
      </c>
      <c r="I3" s="22"/>
      <c r="J3" s="59" t="s">
        <v>6</v>
      </c>
      <c r="K3" s="351"/>
      <c r="L3" s="350" t="s">
        <v>22</v>
      </c>
      <c r="M3" s="225"/>
      <c r="N3" s="59" t="s">
        <v>670</v>
      </c>
      <c r="O3" s="59"/>
      <c r="P3" s="351"/>
      <c r="Q3" s="350" t="s">
        <v>22</v>
      </c>
      <c r="R3" s="325"/>
    </row>
    <row r="4" spans="1:23" ht="12" customHeight="1">
      <c r="A4" s="72"/>
      <c r="B4" s="174" t="s">
        <v>285</v>
      </c>
      <c r="C4" s="354"/>
      <c r="D4" s="453">
        <f>Prix!H167</f>
        <v>15</v>
      </c>
      <c r="E4" s="454">
        <f>Prix!H168</f>
        <v>4.5</v>
      </c>
      <c r="F4" s="455"/>
      <c r="G4" s="453">
        <f>Prix!H167</f>
        <v>15</v>
      </c>
      <c r="H4" s="454">
        <f>Prix!H168</f>
        <v>4.5</v>
      </c>
      <c r="I4" s="83"/>
      <c r="J4" s="456" t="s">
        <v>285</v>
      </c>
      <c r="K4" s="457"/>
      <c r="L4" s="453">
        <f>Prix!H170</f>
        <v>9</v>
      </c>
      <c r="M4" s="458"/>
      <c r="N4" s="456" t="s">
        <v>285</v>
      </c>
      <c r="O4" s="456"/>
      <c r="P4" s="457"/>
      <c r="Q4" s="453">
        <f>Prix!H171</f>
        <v>9</v>
      </c>
      <c r="R4" s="325"/>
      <c r="W4" s="171"/>
    </row>
    <row r="5" spans="1:21" ht="12" customHeight="1">
      <c r="A5" s="72"/>
      <c r="B5" s="341" t="s">
        <v>671</v>
      </c>
      <c r="C5" s="342"/>
      <c r="D5" s="685" t="s">
        <v>562</v>
      </c>
      <c r="E5" s="686"/>
      <c r="F5" s="343"/>
      <c r="G5" s="685" t="s">
        <v>563</v>
      </c>
      <c r="H5" s="686"/>
      <c r="I5" s="74"/>
      <c r="J5" s="274" t="s">
        <v>126</v>
      </c>
      <c r="K5" s="426">
        <v>611</v>
      </c>
      <c r="L5" s="452"/>
      <c r="M5" s="153"/>
      <c r="N5" s="314" t="s">
        <v>126</v>
      </c>
      <c r="O5" s="449"/>
      <c r="P5" s="426">
        <v>760</v>
      </c>
      <c r="Q5" s="655" t="s">
        <v>124</v>
      </c>
      <c r="R5" s="325"/>
      <c r="T5" s="184"/>
      <c r="U5" s="442"/>
    </row>
    <row r="6" spans="1:21" ht="12" customHeight="1">
      <c r="A6" s="72"/>
      <c r="B6" s="274" t="s">
        <v>126</v>
      </c>
      <c r="C6" s="426">
        <v>801</v>
      </c>
      <c r="D6" s="371" t="s">
        <v>124</v>
      </c>
      <c r="E6" s="371" t="s">
        <v>124</v>
      </c>
      <c r="F6" s="440">
        <v>802</v>
      </c>
      <c r="G6" s="451"/>
      <c r="H6" s="451"/>
      <c r="I6" s="74"/>
      <c r="J6" s="274" t="s">
        <v>541</v>
      </c>
      <c r="K6" s="426">
        <v>612</v>
      </c>
      <c r="L6" s="655" t="s">
        <v>124</v>
      </c>
      <c r="M6" s="153"/>
      <c r="N6" s="314" t="s">
        <v>541</v>
      </c>
      <c r="O6" s="449"/>
      <c r="P6" s="426">
        <v>761</v>
      </c>
      <c r="Q6" s="452"/>
      <c r="R6" s="325"/>
      <c r="T6" s="184"/>
      <c r="U6" s="442"/>
    </row>
    <row r="7" spans="1:21" ht="12" customHeight="1">
      <c r="A7" s="72"/>
      <c r="B7" s="274" t="s">
        <v>543</v>
      </c>
      <c r="C7" s="426">
        <v>803</v>
      </c>
      <c r="D7" s="451"/>
      <c r="E7" s="451"/>
      <c r="F7" s="440">
        <v>804</v>
      </c>
      <c r="G7" s="451"/>
      <c r="H7" s="451"/>
      <c r="I7" s="74"/>
      <c r="J7" s="274" t="s">
        <v>128</v>
      </c>
      <c r="K7" s="426">
        <v>613</v>
      </c>
      <c r="L7" s="655" t="s">
        <v>124</v>
      </c>
      <c r="M7" s="153"/>
      <c r="N7" s="314" t="s">
        <v>128</v>
      </c>
      <c r="O7" s="449"/>
      <c r="P7" s="426">
        <v>762</v>
      </c>
      <c r="Q7" s="655" t="s">
        <v>124</v>
      </c>
      <c r="R7" s="325"/>
      <c r="T7" s="184"/>
      <c r="U7" s="442"/>
    </row>
    <row r="8" spans="1:18" ht="12" customHeight="1">
      <c r="A8" s="72"/>
      <c r="B8" s="274" t="s">
        <v>687</v>
      </c>
      <c r="C8" s="426">
        <v>805</v>
      </c>
      <c r="D8" s="371" t="s">
        <v>124</v>
      </c>
      <c r="E8" s="371" t="s">
        <v>124</v>
      </c>
      <c r="F8" s="440">
        <v>806</v>
      </c>
      <c r="G8" s="451"/>
      <c r="H8" s="451"/>
      <c r="I8" s="74"/>
      <c r="J8" s="274" t="s">
        <v>129</v>
      </c>
      <c r="K8" s="426">
        <v>614</v>
      </c>
      <c r="L8" s="655" t="s">
        <v>124</v>
      </c>
      <c r="M8" s="153"/>
      <c r="N8" s="314" t="s">
        <v>133</v>
      </c>
      <c r="O8" s="449"/>
      <c r="P8" s="426">
        <v>763</v>
      </c>
      <c r="Q8" s="655" t="s">
        <v>124</v>
      </c>
      <c r="R8" s="325"/>
    </row>
    <row r="9" spans="1:18" ht="12" customHeight="1">
      <c r="A9" s="72"/>
      <c r="B9" s="274" t="s">
        <v>541</v>
      </c>
      <c r="C9" s="426">
        <v>810</v>
      </c>
      <c r="D9" s="371" t="s">
        <v>124</v>
      </c>
      <c r="E9" s="655" t="s">
        <v>124</v>
      </c>
      <c r="F9" s="440">
        <v>811</v>
      </c>
      <c r="G9" s="451"/>
      <c r="H9" s="451"/>
      <c r="I9" s="74"/>
      <c r="J9" s="274" t="s">
        <v>148</v>
      </c>
      <c r="K9" s="426">
        <v>615</v>
      </c>
      <c r="L9" s="655" t="s">
        <v>124</v>
      </c>
      <c r="M9" s="153"/>
      <c r="N9" s="314" t="s">
        <v>544</v>
      </c>
      <c r="O9" s="449"/>
      <c r="P9" s="426">
        <v>764</v>
      </c>
      <c r="Q9" s="452"/>
      <c r="R9" s="325"/>
    </row>
    <row r="10" spans="1:18" ht="12" customHeight="1">
      <c r="A10" s="72"/>
      <c r="B10" s="274" t="s">
        <v>688</v>
      </c>
      <c r="C10" s="426">
        <v>812</v>
      </c>
      <c r="D10" s="655" t="s">
        <v>124</v>
      </c>
      <c r="E10" s="451"/>
      <c r="F10" s="440">
        <v>813</v>
      </c>
      <c r="G10" s="451"/>
      <c r="H10" s="451"/>
      <c r="I10" s="74"/>
      <c r="J10" s="274" t="s">
        <v>133</v>
      </c>
      <c r="K10" s="426">
        <v>616</v>
      </c>
      <c r="L10" s="655" t="s">
        <v>124</v>
      </c>
      <c r="M10" s="153"/>
      <c r="N10" s="314" t="s">
        <v>129</v>
      </c>
      <c r="O10" s="449"/>
      <c r="P10" s="426">
        <v>765</v>
      </c>
      <c r="Q10" s="655" t="s">
        <v>124</v>
      </c>
      <c r="R10" s="325"/>
    </row>
    <row r="11" spans="1:18" ht="12" customHeight="1">
      <c r="A11" s="72"/>
      <c r="B11" s="274" t="s">
        <v>689</v>
      </c>
      <c r="C11" s="426">
        <v>815</v>
      </c>
      <c r="D11" s="451"/>
      <c r="E11" s="451"/>
      <c r="F11" s="440">
        <v>816</v>
      </c>
      <c r="G11" s="451"/>
      <c r="H11" s="451"/>
      <c r="I11" s="74"/>
      <c r="J11" s="274" t="s">
        <v>698</v>
      </c>
      <c r="K11" s="426">
        <v>621</v>
      </c>
      <c r="L11" s="452"/>
      <c r="M11" s="153"/>
      <c r="N11" s="362"/>
      <c r="O11" s="362"/>
      <c r="P11" s="362"/>
      <c r="Q11" s="362"/>
      <c r="R11" s="325"/>
    </row>
    <row r="12" spans="1:18" ht="12" customHeight="1">
      <c r="A12" s="72"/>
      <c r="B12" s="274" t="s">
        <v>666</v>
      </c>
      <c r="C12" s="426">
        <v>817</v>
      </c>
      <c r="D12" s="371" t="s">
        <v>124</v>
      </c>
      <c r="E12" s="451"/>
      <c r="F12" s="440">
        <v>818</v>
      </c>
      <c r="G12" s="451"/>
      <c r="H12" s="451"/>
      <c r="I12" s="74"/>
      <c r="J12" s="274" t="s">
        <v>699</v>
      </c>
      <c r="K12" s="426">
        <v>622</v>
      </c>
      <c r="L12" s="452"/>
      <c r="M12" s="153"/>
      <c r="N12" s="23"/>
      <c r="O12" s="23"/>
      <c r="P12" s="212" t="s">
        <v>678</v>
      </c>
      <c r="Q12" s="446">
        <f>SUM(Q5:Q10)</f>
        <v>0</v>
      </c>
      <c r="R12" s="325"/>
    </row>
    <row r="13" spans="1:18" ht="12" customHeight="1">
      <c r="A13" s="72"/>
      <c r="B13" s="274" t="s">
        <v>542</v>
      </c>
      <c r="C13" s="426">
        <v>820</v>
      </c>
      <c r="D13" s="655" t="s">
        <v>124</v>
      </c>
      <c r="E13" s="451"/>
      <c r="F13" s="440">
        <v>821</v>
      </c>
      <c r="G13" s="451"/>
      <c r="H13" s="451"/>
      <c r="I13" s="74"/>
      <c r="J13" s="274" t="s">
        <v>544</v>
      </c>
      <c r="K13" s="426">
        <v>623</v>
      </c>
      <c r="L13" s="655" t="s">
        <v>124</v>
      </c>
      <c r="M13" s="153"/>
      <c r="N13" s="362"/>
      <c r="O13" s="362"/>
      <c r="P13" s="362"/>
      <c r="Q13" s="362"/>
      <c r="R13" s="325"/>
    </row>
    <row r="14" spans="1:18" ht="12" customHeight="1">
      <c r="A14" s="72"/>
      <c r="B14" s="274" t="s">
        <v>129</v>
      </c>
      <c r="C14" s="426">
        <v>822</v>
      </c>
      <c r="D14" s="655" t="s">
        <v>124</v>
      </c>
      <c r="E14" s="451"/>
      <c r="F14" s="440">
        <v>823</v>
      </c>
      <c r="G14" s="451"/>
      <c r="H14" s="451"/>
      <c r="I14" s="74"/>
      <c r="J14" s="274" t="s">
        <v>695</v>
      </c>
      <c r="K14" s="426">
        <v>624</v>
      </c>
      <c r="L14" s="452"/>
      <c r="M14" s="326"/>
      <c r="N14" s="293"/>
      <c r="O14" s="293"/>
      <c r="P14" s="293"/>
      <c r="Q14" s="293"/>
      <c r="R14" s="325"/>
    </row>
    <row r="15" spans="1:18" ht="12" customHeight="1">
      <c r="A15" s="72"/>
      <c r="B15" s="274" t="s">
        <v>544</v>
      </c>
      <c r="C15" s="426">
        <v>824</v>
      </c>
      <c r="D15" s="451"/>
      <c r="E15" s="451"/>
      <c r="F15" s="440">
        <v>825</v>
      </c>
      <c r="G15" s="451"/>
      <c r="H15" s="451"/>
      <c r="I15" s="74"/>
      <c r="J15" s="274" t="s">
        <v>702</v>
      </c>
      <c r="K15" s="426">
        <v>631</v>
      </c>
      <c r="L15" s="452"/>
      <c r="M15" s="326"/>
      <c r="N15" s="23"/>
      <c r="O15" s="23"/>
      <c r="P15" s="293"/>
      <c r="Q15" s="293"/>
      <c r="R15" s="325"/>
    </row>
    <row r="16" spans="1:18" ht="12" customHeight="1">
      <c r="A16" s="72"/>
      <c r="B16" s="443" t="s">
        <v>672</v>
      </c>
      <c r="C16" s="23"/>
      <c r="D16" s="23"/>
      <c r="E16" s="23"/>
      <c r="F16" s="339"/>
      <c r="G16" s="23"/>
      <c r="H16" s="23"/>
      <c r="I16" s="74"/>
      <c r="J16" s="274" t="s">
        <v>694</v>
      </c>
      <c r="K16" s="426">
        <v>632</v>
      </c>
      <c r="L16" s="452"/>
      <c r="M16" s="355"/>
      <c r="N16" s="619" t="s">
        <v>814</v>
      </c>
      <c r="O16" s="466"/>
      <c r="P16" s="577" t="s">
        <v>388</v>
      </c>
      <c r="Q16" s="620">
        <f>Prix!H215</f>
        <v>9</v>
      </c>
      <c r="R16" s="325"/>
    </row>
    <row r="17" spans="1:18" ht="12" customHeight="1">
      <c r="A17" s="72"/>
      <c r="B17" s="274" t="s">
        <v>690</v>
      </c>
      <c r="C17" s="426">
        <v>830</v>
      </c>
      <c r="D17" s="451"/>
      <c r="E17" s="451"/>
      <c r="F17" s="440">
        <v>831</v>
      </c>
      <c r="G17" s="451"/>
      <c r="H17" s="451"/>
      <c r="I17" s="74"/>
      <c r="J17" s="274" t="s">
        <v>551</v>
      </c>
      <c r="K17" s="426">
        <v>634</v>
      </c>
      <c r="L17" s="452"/>
      <c r="M17" s="356"/>
      <c r="N17" s="615"/>
      <c r="O17" s="293"/>
      <c r="P17" s="293"/>
      <c r="Q17" s="616"/>
      <c r="R17" s="325"/>
    </row>
    <row r="18" spans="1:18" ht="12" customHeight="1">
      <c r="A18" s="72"/>
      <c r="B18" s="274" t="s">
        <v>545</v>
      </c>
      <c r="C18" s="426">
        <v>835</v>
      </c>
      <c r="D18" s="451"/>
      <c r="E18" s="451"/>
      <c r="F18" s="440">
        <v>836</v>
      </c>
      <c r="G18" s="451"/>
      <c r="H18" s="451"/>
      <c r="I18" s="74"/>
      <c r="J18" s="274" t="s">
        <v>1160</v>
      </c>
      <c r="K18" s="426">
        <v>635</v>
      </c>
      <c r="L18" s="452"/>
      <c r="M18" s="153"/>
      <c r="N18" s="621" t="s">
        <v>1070</v>
      </c>
      <c r="O18" s="614"/>
      <c r="P18" s="614"/>
      <c r="Q18" s="687"/>
      <c r="R18" s="325"/>
    </row>
    <row r="19" spans="1:18" ht="12" customHeight="1">
      <c r="A19" s="72"/>
      <c r="B19" s="274" t="s">
        <v>691</v>
      </c>
      <c r="C19" s="426">
        <v>840</v>
      </c>
      <c r="D19" s="451"/>
      <c r="E19" s="451"/>
      <c r="F19" s="440">
        <v>841</v>
      </c>
      <c r="G19" s="451"/>
      <c r="H19" s="451"/>
      <c r="I19" s="74"/>
      <c r="J19" s="274" t="s">
        <v>696</v>
      </c>
      <c r="K19" s="426">
        <v>636</v>
      </c>
      <c r="L19" s="452"/>
      <c r="M19" s="153"/>
      <c r="N19" s="622" t="s">
        <v>1095</v>
      </c>
      <c r="O19" s="236"/>
      <c r="P19" s="236"/>
      <c r="Q19" s="688"/>
      <c r="R19" s="325"/>
    </row>
    <row r="20" spans="1:18" ht="12" customHeight="1">
      <c r="A20" s="72"/>
      <c r="B20" s="274" t="s">
        <v>692</v>
      </c>
      <c r="C20" s="426">
        <v>845</v>
      </c>
      <c r="D20" s="655" t="s">
        <v>124</v>
      </c>
      <c r="E20" s="451"/>
      <c r="F20" s="440">
        <v>846</v>
      </c>
      <c r="G20" s="451"/>
      <c r="H20" s="451"/>
      <c r="I20" s="74"/>
      <c r="J20" s="274" t="s">
        <v>552</v>
      </c>
      <c r="K20" s="426">
        <v>637</v>
      </c>
      <c r="L20" s="452"/>
      <c r="M20" s="153"/>
      <c r="N20" s="503"/>
      <c r="O20" s="306"/>
      <c r="P20" s="306"/>
      <c r="Q20" s="617"/>
      <c r="R20" s="325"/>
    </row>
    <row r="21" spans="1:35" ht="12" customHeight="1">
      <c r="A21" s="72"/>
      <c r="B21" s="274" t="s">
        <v>693</v>
      </c>
      <c r="C21" s="426">
        <v>850</v>
      </c>
      <c r="D21" s="451"/>
      <c r="E21" s="451"/>
      <c r="F21" s="440">
        <v>851</v>
      </c>
      <c r="G21" s="451"/>
      <c r="H21" s="451"/>
      <c r="I21" s="74"/>
      <c r="J21" s="274" t="s">
        <v>1250</v>
      </c>
      <c r="K21" s="426">
        <v>641</v>
      </c>
      <c r="L21" s="452"/>
      <c r="M21" s="296"/>
      <c r="N21" s="621" t="s">
        <v>1071</v>
      </c>
      <c r="O21" s="623"/>
      <c r="P21" s="624"/>
      <c r="Q21" s="687"/>
      <c r="R21" s="301"/>
      <c r="AI21" s="11"/>
    </row>
    <row r="22" spans="1:18" ht="12" customHeight="1">
      <c r="A22" s="72"/>
      <c r="B22" s="274" t="s">
        <v>225</v>
      </c>
      <c r="C22" s="426">
        <v>855</v>
      </c>
      <c r="D22" s="655" t="s">
        <v>124</v>
      </c>
      <c r="E22" s="451"/>
      <c r="F22" s="440">
        <v>856</v>
      </c>
      <c r="G22" s="451"/>
      <c r="H22" s="451"/>
      <c r="I22" s="74"/>
      <c r="J22" s="274" t="s">
        <v>1427</v>
      </c>
      <c r="K22" s="426">
        <v>642</v>
      </c>
      <c r="L22" s="452"/>
      <c r="M22" s="153"/>
      <c r="N22" s="622" t="s">
        <v>1073</v>
      </c>
      <c r="O22" s="625"/>
      <c r="P22" s="625"/>
      <c r="Q22" s="688"/>
      <c r="R22" s="325"/>
    </row>
    <row r="23" spans="1:18" ht="12" customHeight="1">
      <c r="A23" s="72"/>
      <c r="B23" s="341" t="s">
        <v>673</v>
      </c>
      <c r="C23" s="439"/>
      <c r="D23" s="343"/>
      <c r="E23" s="343"/>
      <c r="F23" s="441"/>
      <c r="G23" s="343"/>
      <c r="H23" s="371"/>
      <c r="I23" s="74"/>
      <c r="J23" s="274" t="s">
        <v>557</v>
      </c>
      <c r="K23" s="426">
        <v>643</v>
      </c>
      <c r="L23" s="452"/>
      <c r="M23" s="296"/>
      <c r="N23" s="503"/>
      <c r="O23" s="293"/>
      <c r="P23" s="301"/>
      <c r="Q23" s="616"/>
      <c r="R23" s="329"/>
    </row>
    <row r="24" spans="1:18" ht="12" customHeight="1">
      <c r="A24" s="72"/>
      <c r="B24" s="274" t="s">
        <v>674</v>
      </c>
      <c r="C24" s="426"/>
      <c r="D24" s="371"/>
      <c r="E24" s="393" t="s">
        <v>676</v>
      </c>
      <c r="F24" s="440">
        <v>870</v>
      </c>
      <c r="G24" s="451"/>
      <c r="H24" s="451"/>
      <c r="I24" s="74"/>
      <c r="J24" s="274" t="s">
        <v>700</v>
      </c>
      <c r="K24" s="426">
        <v>651</v>
      </c>
      <c r="L24" s="452"/>
      <c r="M24" s="72"/>
      <c r="N24" s="621" t="s">
        <v>670</v>
      </c>
      <c r="O24" s="199"/>
      <c r="P24" s="199"/>
      <c r="Q24" s="708"/>
      <c r="R24" s="22"/>
    </row>
    <row r="25" spans="1:18" ht="12" customHeight="1">
      <c r="A25" s="72"/>
      <c r="B25" s="314" t="s">
        <v>675</v>
      </c>
      <c r="C25" s="330"/>
      <c r="D25" s="371"/>
      <c r="E25" s="393" t="s">
        <v>676</v>
      </c>
      <c r="F25" s="440">
        <v>871</v>
      </c>
      <c r="G25" s="451"/>
      <c r="H25" s="451"/>
      <c r="I25" s="74"/>
      <c r="J25" s="274" t="s">
        <v>555</v>
      </c>
      <c r="K25" s="426">
        <v>652</v>
      </c>
      <c r="L25" s="452"/>
      <c r="M25" s="72"/>
      <c r="N25" s="618" t="s">
        <v>1072</v>
      </c>
      <c r="O25" s="168"/>
      <c r="P25" s="168"/>
      <c r="Q25" s="709" t="s">
        <v>124</v>
      </c>
      <c r="R25" s="22"/>
    </row>
    <row r="26" spans="1:18" ht="12" customHeight="1">
      <c r="A26" s="72"/>
      <c r="B26" s="274" t="s">
        <v>561</v>
      </c>
      <c r="C26" s="426">
        <v>872</v>
      </c>
      <c r="D26" s="451"/>
      <c r="E26" s="451"/>
      <c r="F26" s="440">
        <v>873</v>
      </c>
      <c r="G26" s="451"/>
      <c r="H26" s="451"/>
      <c r="I26" s="74"/>
      <c r="J26" s="274" t="s">
        <v>554</v>
      </c>
      <c r="K26" s="426">
        <v>653</v>
      </c>
      <c r="L26" s="452"/>
      <c r="M26" s="72"/>
      <c r="O26" s="66"/>
      <c r="P26" s="66"/>
      <c r="Q26" s="66"/>
      <c r="R26" s="22"/>
    </row>
    <row r="27" spans="1:18" ht="12" customHeight="1">
      <c r="A27" s="72"/>
      <c r="B27" s="274" t="s">
        <v>560</v>
      </c>
      <c r="C27" s="426">
        <v>874</v>
      </c>
      <c r="D27" s="451"/>
      <c r="E27" s="451"/>
      <c r="F27" s="440">
        <v>875</v>
      </c>
      <c r="G27" s="451"/>
      <c r="H27" s="451"/>
      <c r="I27" s="74"/>
      <c r="J27" s="274" t="s">
        <v>553</v>
      </c>
      <c r="K27" s="426">
        <v>654</v>
      </c>
      <c r="L27" s="452"/>
      <c r="M27" s="72"/>
      <c r="O27" s="66"/>
      <c r="P27" s="66"/>
      <c r="Q27" s="66"/>
      <c r="R27" s="22"/>
    </row>
    <row r="28" spans="1:18" ht="12" customHeight="1">
      <c r="A28" s="72"/>
      <c r="B28" s="274" t="s">
        <v>669</v>
      </c>
      <c r="C28" s="426">
        <v>876</v>
      </c>
      <c r="D28" s="451"/>
      <c r="E28" s="451"/>
      <c r="F28" s="440">
        <v>877</v>
      </c>
      <c r="G28" s="451"/>
      <c r="H28" s="451"/>
      <c r="I28" s="74"/>
      <c r="J28" s="274" t="s">
        <v>701</v>
      </c>
      <c r="K28" s="426">
        <v>655</v>
      </c>
      <c r="L28" s="452"/>
      <c r="M28" s="72"/>
      <c r="O28" s="66"/>
      <c r="P28" s="66"/>
      <c r="Q28" s="66"/>
      <c r="R28" s="22"/>
    </row>
    <row r="29" spans="1:18" ht="12" customHeight="1">
      <c r="A29" s="72"/>
      <c r="B29" s="274" t="s">
        <v>668</v>
      </c>
      <c r="C29" s="426">
        <v>878</v>
      </c>
      <c r="D29" s="451"/>
      <c r="E29" s="451"/>
      <c r="F29" s="440">
        <v>879</v>
      </c>
      <c r="G29" s="451"/>
      <c r="H29" s="451"/>
      <c r="I29" s="74"/>
      <c r="J29" s="274" t="s">
        <v>556</v>
      </c>
      <c r="K29" s="426">
        <v>656</v>
      </c>
      <c r="L29" s="452"/>
      <c r="M29" s="72"/>
      <c r="N29" s="321" t="s">
        <v>710</v>
      </c>
      <c r="O29" s="66"/>
      <c r="P29" s="66"/>
      <c r="Q29" s="66"/>
      <c r="R29" s="22"/>
    </row>
    <row r="30" spans="1:18" ht="12" customHeight="1">
      <c r="A30" s="72"/>
      <c r="B30" s="341" t="s">
        <v>565</v>
      </c>
      <c r="C30" s="439"/>
      <c r="D30" s="343"/>
      <c r="E30" s="343"/>
      <c r="F30" s="441"/>
      <c r="G30" s="343"/>
      <c r="H30" s="393" t="s">
        <v>569</v>
      </c>
      <c r="I30" s="74"/>
      <c r="J30" s="274" t="s">
        <v>697</v>
      </c>
      <c r="K30" s="426">
        <v>662</v>
      </c>
      <c r="L30" s="655" t="s">
        <v>124</v>
      </c>
      <c r="M30" s="72"/>
      <c r="N30" s="293"/>
      <c r="O30" s="66"/>
      <c r="P30" s="66"/>
      <c r="Q30" s="66"/>
      <c r="R30" s="22"/>
    </row>
    <row r="31" spans="1:20" ht="12" customHeight="1">
      <c r="A31" s="72"/>
      <c r="B31" s="274" t="s">
        <v>707</v>
      </c>
      <c r="C31" s="426">
        <v>880</v>
      </c>
      <c r="D31" s="451"/>
      <c r="E31" s="451"/>
      <c r="F31" s="440"/>
      <c r="G31" s="371" t="s">
        <v>124</v>
      </c>
      <c r="H31" s="371" t="s">
        <v>124</v>
      </c>
      <c r="I31" s="74"/>
      <c r="J31" s="23"/>
      <c r="K31" s="23"/>
      <c r="L31" s="23"/>
      <c r="M31" s="296"/>
      <c r="N31" s="461" t="s">
        <v>711</v>
      </c>
      <c r="O31" s="293"/>
      <c r="P31" s="293"/>
      <c r="Q31" s="293"/>
      <c r="R31" s="325"/>
      <c r="T31" s="154"/>
    </row>
    <row r="32" spans="1:18" ht="12" customHeight="1">
      <c r="A32" s="74"/>
      <c r="B32" s="274" t="s">
        <v>546</v>
      </c>
      <c r="C32" s="426">
        <v>881</v>
      </c>
      <c r="D32" s="451"/>
      <c r="E32" s="451"/>
      <c r="F32" s="440"/>
      <c r="G32" s="371" t="s">
        <v>124</v>
      </c>
      <c r="H32" s="371" t="s">
        <v>124</v>
      </c>
      <c r="I32" s="74"/>
      <c r="J32" s="23"/>
      <c r="K32" s="212" t="s">
        <v>679</v>
      </c>
      <c r="L32" s="334">
        <f>SUM(L5:L30)</f>
        <v>0</v>
      </c>
      <c r="M32" s="296"/>
      <c r="N32" s="296" t="s">
        <v>712</v>
      </c>
      <c r="O32" s="325"/>
      <c r="P32" s="325"/>
      <c r="Q32" s="325"/>
      <c r="R32" s="153"/>
    </row>
    <row r="33" spans="1:18" ht="12" customHeight="1">
      <c r="A33" s="74"/>
      <c r="B33" s="274" t="s">
        <v>547</v>
      </c>
      <c r="C33" s="426"/>
      <c r="D33" s="371" t="s">
        <v>124</v>
      </c>
      <c r="E33" s="371" t="s">
        <v>124</v>
      </c>
      <c r="F33" s="440">
        <v>882</v>
      </c>
      <c r="G33" s="451"/>
      <c r="H33" s="451"/>
      <c r="I33" s="74"/>
      <c r="J33" s="23"/>
      <c r="K33" s="23"/>
      <c r="L33" s="23"/>
      <c r="M33" s="326"/>
      <c r="O33" s="326"/>
      <c r="P33" s="326"/>
      <c r="Q33" s="326"/>
      <c r="R33" s="325"/>
    </row>
    <row r="34" spans="1:18" ht="12" customHeight="1">
      <c r="A34" s="74"/>
      <c r="B34" s="274" t="s">
        <v>708</v>
      </c>
      <c r="C34" s="426"/>
      <c r="D34" s="371" t="s">
        <v>124</v>
      </c>
      <c r="E34" s="371" t="s">
        <v>124</v>
      </c>
      <c r="F34" s="440">
        <v>883</v>
      </c>
      <c r="G34" s="451"/>
      <c r="H34" s="451"/>
      <c r="I34" s="74"/>
      <c r="J34" s="113" t="s">
        <v>1098</v>
      </c>
      <c r="K34" s="23"/>
      <c r="L34" s="23"/>
      <c r="M34" s="357"/>
      <c r="O34" s="327"/>
      <c r="P34" s="344"/>
      <c r="Q34" s="345"/>
      <c r="R34" s="325"/>
    </row>
    <row r="35" spans="1:18" ht="12" customHeight="1">
      <c r="A35" s="74"/>
      <c r="B35" s="274" t="s">
        <v>667</v>
      </c>
      <c r="C35" s="426"/>
      <c r="D35" s="371" t="s">
        <v>124</v>
      </c>
      <c r="E35" s="371" t="s">
        <v>124</v>
      </c>
      <c r="F35" s="440">
        <v>884</v>
      </c>
      <c r="G35" s="451"/>
      <c r="H35" s="451"/>
      <c r="I35" s="74"/>
      <c r="J35" s="38" t="s">
        <v>1097</v>
      </c>
      <c r="K35" s="23"/>
      <c r="L35" s="23"/>
      <c r="M35" s="23"/>
      <c r="N35" s="321" t="s">
        <v>731</v>
      </c>
      <c r="O35" s="23"/>
      <c r="P35" s="23"/>
      <c r="Q35" s="23"/>
      <c r="R35" s="325"/>
    </row>
    <row r="36" spans="1:18" ht="12" customHeight="1">
      <c r="A36" s="74"/>
      <c r="B36" s="274" t="s">
        <v>480</v>
      </c>
      <c r="C36" s="426"/>
      <c r="D36" s="371" t="s">
        <v>124</v>
      </c>
      <c r="E36" s="371" t="s">
        <v>124</v>
      </c>
      <c r="F36" s="440">
        <v>885</v>
      </c>
      <c r="G36" s="451"/>
      <c r="H36" s="451"/>
      <c r="I36" s="74"/>
      <c r="J36" s="38" t="s">
        <v>1096</v>
      </c>
      <c r="N36" s="464" t="s">
        <v>1361</v>
      </c>
      <c r="R36" s="325"/>
    </row>
    <row r="37" spans="1:18" ht="12" customHeight="1">
      <c r="A37" s="74"/>
      <c r="B37" s="274" t="s">
        <v>548</v>
      </c>
      <c r="C37" s="426">
        <v>886</v>
      </c>
      <c r="D37" s="655" t="s">
        <v>124</v>
      </c>
      <c r="E37" s="451"/>
      <c r="F37" s="440"/>
      <c r="G37" s="371" t="s">
        <v>124</v>
      </c>
      <c r="H37" s="371" t="s">
        <v>124</v>
      </c>
      <c r="I37" s="74"/>
      <c r="R37" s="325"/>
    </row>
    <row r="38" spans="1:18" ht="12" customHeight="1">
      <c r="A38" s="74"/>
      <c r="B38" s="274" t="s">
        <v>705</v>
      </c>
      <c r="C38" s="426"/>
      <c r="D38" s="371" t="s">
        <v>124</v>
      </c>
      <c r="E38" s="371" t="s">
        <v>124</v>
      </c>
      <c r="F38" s="440">
        <v>887</v>
      </c>
      <c r="G38" s="451"/>
      <c r="H38" s="451"/>
      <c r="I38" s="74"/>
      <c r="R38" s="325"/>
    </row>
    <row r="39" spans="1:18" ht="12" customHeight="1">
      <c r="A39" s="72"/>
      <c r="B39" s="274" t="s">
        <v>549</v>
      </c>
      <c r="C39" s="426">
        <v>888</v>
      </c>
      <c r="D39" s="451"/>
      <c r="E39" s="451"/>
      <c r="F39" s="440"/>
      <c r="G39" s="371" t="s">
        <v>124</v>
      </c>
      <c r="H39" s="371" t="s">
        <v>124</v>
      </c>
      <c r="I39" s="74"/>
      <c r="J39" s="23" t="s">
        <v>680</v>
      </c>
      <c r="K39" s="23"/>
      <c r="L39" s="23"/>
      <c r="M39" s="23"/>
      <c r="N39" s="23"/>
      <c r="O39" s="23"/>
      <c r="P39" s="23"/>
      <c r="Q39" s="23"/>
      <c r="R39" s="325"/>
    </row>
    <row r="40" spans="1:18" ht="12" customHeight="1">
      <c r="A40" s="72"/>
      <c r="B40" s="274" t="s">
        <v>706</v>
      </c>
      <c r="C40" s="426">
        <v>889</v>
      </c>
      <c r="D40" s="451"/>
      <c r="E40" s="451"/>
      <c r="F40" s="440"/>
      <c r="G40" s="371" t="s">
        <v>124</v>
      </c>
      <c r="H40" s="371" t="s">
        <v>124</v>
      </c>
      <c r="I40" s="74"/>
      <c r="J40" s="23"/>
      <c r="K40" s="72" t="s">
        <v>681</v>
      </c>
      <c r="L40" s="23"/>
      <c r="M40" s="218" t="s">
        <v>196</v>
      </c>
      <c r="N40" s="218" t="s">
        <v>682</v>
      </c>
      <c r="O40" s="72"/>
      <c r="P40" s="23"/>
      <c r="Q40" s="72" t="s">
        <v>286</v>
      </c>
      <c r="R40" s="325"/>
    </row>
    <row r="41" spans="1:18" ht="12" customHeight="1">
      <c r="A41" s="74"/>
      <c r="B41" s="445" t="s">
        <v>564</v>
      </c>
      <c r="C41" s="23"/>
      <c r="D41" s="72"/>
      <c r="E41" s="72"/>
      <c r="F41" s="374"/>
      <c r="G41" s="72"/>
      <c r="H41" s="185"/>
      <c r="I41" s="74"/>
      <c r="J41" s="212" t="s">
        <v>683</v>
      </c>
      <c r="K41" s="448">
        <f>D45+G47</f>
        <v>0</v>
      </c>
      <c r="L41" s="82" t="s">
        <v>31</v>
      </c>
      <c r="M41" s="73">
        <f>Prix!H167</f>
        <v>15</v>
      </c>
      <c r="N41" s="73">
        <f aca="true" t="shared" si="0" ref="N41:N46">K41*M41</f>
        <v>0</v>
      </c>
      <c r="O41" s="450">
        <f>+Prix!F167</f>
        <v>200</v>
      </c>
      <c r="P41" s="72" t="s">
        <v>520</v>
      </c>
      <c r="Q41" s="23">
        <f aca="true" t="shared" si="1" ref="Q41:Q46">K41*O41</f>
        <v>0</v>
      </c>
      <c r="R41" s="325"/>
    </row>
    <row r="42" spans="1:18" ht="12" customHeight="1">
      <c r="A42" s="72"/>
      <c r="B42" s="314" t="s">
        <v>677</v>
      </c>
      <c r="C42" s="122"/>
      <c r="D42" s="147"/>
      <c r="E42" s="371"/>
      <c r="F42" s="426">
        <v>896</v>
      </c>
      <c r="G42" s="451"/>
      <c r="H42" s="451"/>
      <c r="I42" s="74"/>
      <c r="J42" s="212" t="s">
        <v>684</v>
      </c>
      <c r="K42" s="448">
        <f>E46+H48</f>
        <v>0</v>
      </c>
      <c r="L42" s="82" t="s">
        <v>31</v>
      </c>
      <c r="M42" s="328">
        <f>Prix!H168</f>
        <v>4.5</v>
      </c>
      <c r="N42" s="73">
        <f t="shared" si="0"/>
        <v>0</v>
      </c>
      <c r="O42" s="450">
        <f>+Prix!F168</f>
        <v>50</v>
      </c>
      <c r="P42" s="296" t="s">
        <v>520</v>
      </c>
      <c r="Q42" s="23">
        <f t="shared" si="1"/>
        <v>0</v>
      </c>
      <c r="R42" s="325"/>
    </row>
    <row r="43" spans="1:18" ht="12" customHeight="1">
      <c r="A43" s="72"/>
      <c r="B43" s="314" t="s">
        <v>152</v>
      </c>
      <c r="C43" s="122"/>
      <c r="D43" s="147"/>
      <c r="E43" s="371"/>
      <c r="F43" s="426">
        <v>897</v>
      </c>
      <c r="G43" s="655" t="s">
        <v>124</v>
      </c>
      <c r="H43" s="655" t="s">
        <v>124</v>
      </c>
      <c r="I43" s="74"/>
      <c r="J43" s="212" t="s">
        <v>703</v>
      </c>
      <c r="K43" s="448">
        <f>L32</f>
        <v>0</v>
      </c>
      <c r="L43" s="82" t="s">
        <v>31</v>
      </c>
      <c r="M43" s="328">
        <f>Prix!H170</f>
        <v>9</v>
      </c>
      <c r="N43" s="73">
        <f t="shared" si="0"/>
        <v>0</v>
      </c>
      <c r="O43" s="450">
        <f>+Prix!F170</f>
        <v>100</v>
      </c>
      <c r="P43" s="296" t="s">
        <v>520</v>
      </c>
      <c r="Q43" s="23">
        <f t="shared" si="1"/>
        <v>0</v>
      </c>
      <c r="R43" s="325"/>
    </row>
    <row r="44" spans="1:18" ht="12" customHeight="1">
      <c r="A44" s="72"/>
      <c r="B44" s="314" t="s">
        <v>377</v>
      </c>
      <c r="C44" s="122"/>
      <c r="D44" s="147"/>
      <c r="E44" s="371"/>
      <c r="F44" s="426">
        <v>898</v>
      </c>
      <c r="G44" s="451"/>
      <c r="H44" s="451"/>
      <c r="I44" s="74"/>
      <c r="J44" s="212" t="s">
        <v>704</v>
      </c>
      <c r="K44" s="448">
        <f>Q12</f>
        <v>0</v>
      </c>
      <c r="L44" s="82" t="s">
        <v>31</v>
      </c>
      <c r="M44" s="328">
        <f>Prix!H171</f>
        <v>9</v>
      </c>
      <c r="N44" s="73">
        <f t="shared" si="0"/>
        <v>0</v>
      </c>
      <c r="O44" s="450">
        <f>+Prix!F171</f>
        <v>100</v>
      </c>
      <c r="P44" s="296" t="s">
        <v>520</v>
      </c>
      <c r="Q44" s="23">
        <f t="shared" si="1"/>
        <v>0</v>
      </c>
      <c r="R44" s="325"/>
    </row>
    <row r="45" spans="1:18" ht="12" customHeight="1">
      <c r="A45" s="72"/>
      <c r="B45" s="153"/>
      <c r="C45" s="212" t="s">
        <v>577</v>
      </c>
      <c r="D45" s="394">
        <f>SUM(D6:D40)</f>
        <v>0</v>
      </c>
      <c r="E45" s="72"/>
      <c r="F45" s="374"/>
      <c r="G45" s="72"/>
      <c r="H45" s="72"/>
      <c r="I45" s="74"/>
      <c r="J45" s="212" t="s">
        <v>1078</v>
      </c>
      <c r="K45" s="198">
        <f>Q18+Q21</f>
        <v>0</v>
      </c>
      <c r="L45" s="82" t="s">
        <v>31</v>
      </c>
      <c r="M45" s="19">
        <f>Prix!M215</f>
        <v>9</v>
      </c>
      <c r="N45" s="73">
        <f t="shared" si="0"/>
        <v>0</v>
      </c>
      <c r="O45">
        <f>Prix!F215</f>
        <v>100</v>
      </c>
      <c r="P45" s="296" t="s">
        <v>520</v>
      </c>
      <c r="Q45" s="23">
        <f t="shared" si="1"/>
        <v>0</v>
      </c>
      <c r="R45" s="325"/>
    </row>
    <row r="46" spans="1:18" ht="12" customHeight="1">
      <c r="A46" s="72"/>
      <c r="B46" s="72"/>
      <c r="C46" s="212" t="s">
        <v>566</v>
      </c>
      <c r="D46" s="72"/>
      <c r="E46" s="394">
        <f>SUM(E6:E40)</f>
        <v>0</v>
      </c>
      <c r="F46" s="374"/>
      <c r="G46" s="72"/>
      <c r="H46" s="72"/>
      <c r="I46" s="74"/>
      <c r="J46" s="212" t="s">
        <v>1079</v>
      </c>
      <c r="K46" s="198">
        <f>Q24</f>
        <v>0</v>
      </c>
      <c r="L46" s="82" t="s">
        <v>31</v>
      </c>
      <c r="M46" s="19">
        <f>Prix!H216</f>
        <v>9</v>
      </c>
      <c r="N46" s="73"/>
      <c r="O46">
        <f>Prix!F216</f>
        <v>70</v>
      </c>
      <c r="P46" s="296" t="s">
        <v>520</v>
      </c>
      <c r="Q46" s="23"/>
      <c r="R46" s="325"/>
    </row>
    <row r="47" spans="1:18" ht="12" customHeight="1">
      <c r="A47" s="72"/>
      <c r="B47" s="72"/>
      <c r="C47" s="72"/>
      <c r="D47" s="72"/>
      <c r="E47" s="212" t="s">
        <v>578</v>
      </c>
      <c r="F47" s="374"/>
      <c r="G47" s="394">
        <f>SUM(G6:G44)</f>
        <v>0</v>
      </c>
      <c r="H47" s="72"/>
      <c r="I47" s="74"/>
      <c r="R47" s="325"/>
    </row>
    <row r="48" spans="1:18" ht="12" customHeight="1">
      <c r="A48" s="74"/>
      <c r="B48" s="72"/>
      <c r="C48" s="72"/>
      <c r="D48" s="72"/>
      <c r="E48" s="212" t="s">
        <v>567</v>
      </c>
      <c r="F48" s="374"/>
      <c r="G48" s="72"/>
      <c r="H48" s="394">
        <f>SUM(H6:H44)</f>
        <v>0</v>
      </c>
      <c r="I48" s="74"/>
      <c r="J48" s="212" t="s">
        <v>685</v>
      </c>
      <c r="K48" s="459">
        <f>SUM(K41:K46)</f>
        <v>0</v>
      </c>
      <c r="L48" s="82" t="s">
        <v>686</v>
      </c>
      <c r="M48" s="447"/>
      <c r="N48" s="391">
        <f>SUM(N41:N46)</f>
        <v>0</v>
      </c>
      <c r="O48" s="308"/>
      <c r="P48" s="296" t="s">
        <v>286</v>
      </c>
      <c r="Q48" s="325">
        <f>SUM(Q41:Q46)</f>
        <v>0</v>
      </c>
      <c r="R48" s="22"/>
    </row>
    <row r="49" spans="1:18" ht="10.5" customHeight="1">
      <c r="A49" s="74"/>
      <c r="I49" s="74"/>
      <c r="M49" s="74"/>
      <c r="N49" s="72"/>
      <c r="O49" s="72"/>
      <c r="P49" s="15"/>
      <c r="Q49" s="15"/>
      <c r="R49" s="15"/>
    </row>
    <row r="50" spans="1:18" ht="10.5" customHeight="1">
      <c r="A50" s="74"/>
      <c r="I50" s="74"/>
      <c r="M50" s="74"/>
      <c r="N50" s="22"/>
      <c r="O50" s="22"/>
      <c r="P50" s="15"/>
      <c r="Q50" s="15"/>
      <c r="R50" s="15"/>
    </row>
    <row r="51" spans="1:13" ht="12.75">
      <c r="A51" s="37"/>
      <c r="I51" s="37"/>
      <c r="M51" s="37"/>
    </row>
    <row r="54" spans="21:25" ht="12.75">
      <c r="U54" s="15"/>
      <c r="V54" s="29"/>
      <c r="W54" s="15"/>
      <c r="X54" s="15"/>
      <c r="Y54" s="15"/>
    </row>
    <row r="55" spans="21:25" ht="12.75">
      <c r="U55" s="15"/>
      <c r="V55" s="29"/>
      <c r="W55" s="15"/>
      <c r="X55" s="15"/>
      <c r="Y55" s="15"/>
    </row>
    <row r="56" spans="21:25" ht="12.75">
      <c r="U56" s="15"/>
      <c r="V56" s="29"/>
      <c r="W56" s="15"/>
      <c r="X56" s="15"/>
      <c r="Y56" s="15"/>
    </row>
    <row r="57" spans="21:25" ht="12.75">
      <c r="U57" s="28"/>
      <c r="V57" s="29"/>
      <c r="W57" s="15"/>
      <c r="X57" s="28"/>
      <c r="Y57" s="15"/>
    </row>
    <row r="58" spans="21:25" ht="12.75">
      <c r="U58" s="15"/>
      <c r="V58" s="29"/>
      <c r="W58" s="15"/>
      <c r="X58" s="15"/>
      <c r="Y58" s="15"/>
    </row>
    <row r="59" spans="21:25" ht="12.75">
      <c r="U59" s="28"/>
      <c r="V59" s="29"/>
      <c r="W59" s="15"/>
      <c r="X59" s="28"/>
      <c r="Y59" s="15"/>
    </row>
    <row r="60" spans="21:25" ht="12.75">
      <c r="U60" s="28"/>
      <c r="V60" s="29"/>
      <c r="W60" s="15"/>
      <c r="X60" s="28"/>
      <c r="Y60" s="15"/>
    </row>
    <row r="61" spans="21:25" ht="12.75">
      <c r="U61" s="28"/>
      <c r="V61" s="29"/>
      <c r="W61" s="15"/>
      <c r="X61" s="28"/>
      <c r="Y61" s="15"/>
    </row>
    <row r="62" spans="21:25" ht="12.75">
      <c r="U62" s="28"/>
      <c r="V62" s="29"/>
      <c r="W62" s="15"/>
      <c r="X62" s="28"/>
      <c r="Y62" s="15"/>
    </row>
    <row r="63" spans="21:25" ht="12.75">
      <c r="U63" s="15"/>
      <c r="V63" s="29"/>
      <c r="W63" s="15"/>
      <c r="X63" s="15"/>
      <c r="Y63" s="15"/>
    </row>
    <row r="64" spans="21:25" ht="12.75">
      <c r="U64" s="28"/>
      <c r="V64" s="29"/>
      <c r="W64" s="15"/>
      <c r="X64" s="15"/>
      <c r="Y64" s="15"/>
    </row>
  </sheetData>
  <sheetProtection password="C4FD" sheet="1"/>
  <mergeCells count="5">
    <mergeCell ref="G5:H5"/>
    <mergeCell ref="D5:E5"/>
    <mergeCell ref="Q18:Q19"/>
    <mergeCell ref="Q21:Q22"/>
    <mergeCell ref="Q24:Q25"/>
  </mergeCells>
  <printOptions/>
  <pageMargins left="0.3937007874015748" right="0.3937007874015748" top="0.27" bottom="0.23" header="0.22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53"/>
  <sheetViews>
    <sheetView workbookViewId="0" topLeftCell="A1">
      <selection activeCell="E26" sqref="E26"/>
    </sheetView>
  </sheetViews>
  <sheetFormatPr defaultColWidth="11.421875" defaultRowHeight="12.75"/>
  <cols>
    <col min="1" max="1" width="2.8515625" style="0" customWidth="1"/>
    <col min="2" max="2" width="20.7109375" style="0" customWidth="1"/>
    <col min="3" max="3" width="2.8515625" style="0" customWidth="1"/>
    <col min="4" max="5" width="6.421875" style="0" customWidth="1"/>
    <col min="6" max="6" width="7.140625" style="0" customWidth="1"/>
    <col min="7" max="7" width="7.8515625" style="0" customWidth="1"/>
    <col min="8" max="8" width="3.57421875" style="0" customWidth="1"/>
    <col min="9" max="9" width="7.140625" style="0" customWidth="1"/>
    <col min="10" max="11" width="4.28125" style="0" customWidth="1"/>
    <col min="12" max="12" width="17.140625" style="0" customWidth="1"/>
    <col min="15" max="15" width="8.57421875" style="0" customWidth="1"/>
    <col min="16" max="17" width="7.140625" style="0" customWidth="1"/>
    <col min="18" max="18" width="2.8515625" style="0" customWidth="1"/>
    <col min="19" max="20" width="7.140625" style="0" customWidth="1"/>
    <col min="21" max="21" width="2.8515625" style="0" customWidth="1"/>
    <col min="22" max="23" width="7.140625" style="0" customWidth="1"/>
  </cols>
  <sheetData>
    <row r="1" spans="1:19" s="15" customFormat="1" ht="21.75" customHeight="1">
      <c r="A1" s="22"/>
      <c r="B1" s="55" t="s">
        <v>26</v>
      </c>
      <c r="C1" s="22"/>
      <c r="D1" s="56"/>
      <c r="E1" s="22"/>
      <c r="F1" s="22"/>
      <c r="G1" s="57" t="s">
        <v>452</v>
      </c>
      <c r="H1" s="22"/>
      <c r="I1" s="22"/>
      <c r="J1" s="58"/>
      <c r="K1" s="22"/>
      <c r="L1" s="59" t="s">
        <v>863</v>
      </c>
      <c r="M1" s="22"/>
      <c r="N1" s="84">
        <f>'Poste et ristourne'!O21</f>
        <v>2024</v>
      </c>
      <c r="O1" s="22"/>
      <c r="P1" s="22"/>
      <c r="Q1" s="22"/>
      <c r="R1" s="22"/>
      <c r="S1" s="22"/>
    </row>
    <row r="2" spans="1:19" ht="15" customHeight="1">
      <c r="A2" s="23"/>
      <c r="B2" s="23"/>
      <c r="C2" s="23"/>
      <c r="D2" s="23"/>
      <c r="E2" s="23"/>
      <c r="F2" s="23"/>
      <c r="G2" s="285" t="s">
        <v>840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" customHeight="1">
      <c r="A3" s="61"/>
      <c r="B3" s="61"/>
      <c r="C3" s="689" t="s">
        <v>49</v>
      </c>
      <c r="D3" s="61" t="s">
        <v>104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61"/>
      <c r="B4" s="59" t="s">
        <v>149</v>
      </c>
      <c r="C4" s="690"/>
      <c r="D4" s="62" t="s">
        <v>102</v>
      </c>
      <c r="E4" s="62" t="s">
        <v>103</v>
      </c>
      <c r="F4" s="174" t="s">
        <v>287</v>
      </c>
      <c r="G4" s="174" t="s">
        <v>288</v>
      </c>
      <c r="H4" s="47"/>
      <c r="I4" s="23"/>
      <c r="J4" s="23"/>
      <c r="K4" s="23"/>
      <c r="L4" s="59" t="s">
        <v>6</v>
      </c>
      <c r="M4" s="23"/>
      <c r="N4" s="68" t="s">
        <v>228</v>
      </c>
      <c r="O4" s="69">
        <f>(Prix!H9)</f>
        <v>5</v>
      </c>
      <c r="P4" s="23"/>
      <c r="Q4" s="23"/>
      <c r="R4" s="23"/>
      <c r="S4" s="23"/>
    </row>
    <row r="5" spans="1:19" ht="15" customHeight="1">
      <c r="A5" s="61"/>
      <c r="B5" s="174" t="s">
        <v>285</v>
      </c>
      <c r="C5" s="691"/>
      <c r="D5" s="72" t="s">
        <v>502</v>
      </c>
      <c r="E5" s="574">
        <f>Prix!F11</f>
        <v>50</v>
      </c>
      <c r="F5" s="174"/>
      <c r="G5" s="174">
        <f>E28*E5</f>
        <v>0</v>
      </c>
      <c r="H5" s="47"/>
      <c r="I5" s="23"/>
      <c r="J5" s="23"/>
      <c r="K5" s="23"/>
      <c r="L5" s="23"/>
      <c r="M5" s="23"/>
      <c r="N5" s="337"/>
      <c r="O5" s="574">
        <f>Prix!F9</f>
        <v>50</v>
      </c>
      <c r="P5" s="23"/>
      <c r="Q5" s="23"/>
      <c r="R5" s="23"/>
      <c r="S5" s="23"/>
    </row>
    <row r="6" spans="1:19" ht="15" customHeight="1">
      <c r="A6" s="61"/>
      <c r="B6" s="63" t="s">
        <v>125</v>
      </c>
      <c r="C6" s="172" t="s">
        <v>304</v>
      </c>
      <c r="D6" s="228" t="s">
        <v>124</v>
      </c>
      <c r="E6" s="176"/>
      <c r="F6" s="66"/>
      <c r="G6" s="66"/>
      <c r="H6" s="66"/>
      <c r="I6" s="23"/>
      <c r="J6" s="23"/>
      <c r="K6" s="23"/>
      <c r="L6" s="144" t="s">
        <v>6</v>
      </c>
      <c r="M6" s="361" t="s">
        <v>126</v>
      </c>
      <c r="N6" s="140" t="s">
        <v>502</v>
      </c>
      <c r="O6" s="228"/>
      <c r="P6" s="23"/>
      <c r="Q6" s="23"/>
      <c r="R6" s="23"/>
      <c r="S6" s="23"/>
    </row>
    <row r="7" spans="1:19" ht="15" customHeight="1">
      <c r="A7" s="61"/>
      <c r="B7" s="63" t="s">
        <v>126</v>
      </c>
      <c r="C7" s="173">
        <v>10</v>
      </c>
      <c r="D7" s="228" t="s">
        <v>124</v>
      </c>
      <c r="E7" s="176"/>
      <c r="F7" s="66"/>
      <c r="G7" s="66"/>
      <c r="H7" s="66"/>
      <c r="I7" s="23"/>
      <c r="J7" s="23"/>
      <c r="K7" s="23"/>
      <c r="L7" s="144" t="s">
        <v>580</v>
      </c>
      <c r="M7" s="361" t="s">
        <v>128</v>
      </c>
      <c r="N7" s="140" t="s">
        <v>502</v>
      </c>
      <c r="O7" s="494" t="s">
        <v>124</v>
      </c>
      <c r="P7" s="23"/>
      <c r="Q7" s="23"/>
      <c r="R7" s="23"/>
      <c r="S7" s="23"/>
    </row>
    <row r="8" spans="1:19" ht="15" customHeight="1">
      <c r="A8" s="61"/>
      <c r="B8" s="63" t="s">
        <v>127</v>
      </c>
      <c r="C8" s="173">
        <v>11</v>
      </c>
      <c r="D8" s="228" t="s">
        <v>124</v>
      </c>
      <c r="E8" s="175" t="s">
        <v>124</v>
      </c>
      <c r="F8" s="66"/>
      <c r="G8" s="66"/>
      <c r="H8" s="66"/>
      <c r="I8" s="23"/>
      <c r="J8" s="23"/>
      <c r="K8" s="23"/>
      <c r="L8" s="165"/>
      <c r="M8" s="361" t="s">
        <v>133</v>
      </c>
      <c r="N8" s="140" t="s">
        <v>579</v>
      </c>
      <c r="O8" s="81"/>
      <c r="P8" s="23"/>
      <c r="Q8" s="23"/>
      <c r="R8" s="23"/>
      <c r="S8" s="23"/>
    </row>
    <row r="9" spans="1:19" ht="15" customHeight="1">
      <c r="A9" s="61"/>
      <c r="B9" s="63" t="s">
        <v>128</v>
      </c>
      <c r="C9" s="173">
        <v>12</v>
      </c>
      <c r="D9" s="228" t="s">
        <v>124</v>
      </c>
      <c r="E9" s="175" t="s">
        <v>124</v>
      </c>
      <c r="F9" s="66"/>
      <c r="G9" s="66"/>
      <c r="H9" s="66"/>
      <c r="I9" s="23"/>
      <c r="J9" s="23"/>
      <c r="K9" s="23"/>
      <c r="L9" s="165"/>
      <c r="M9" s="361" t="s">
        <v>148</v>
      </c>
      <c r="N9" s="140" t="s">
        <v>502</v>
      </c>
      <c r="O9" s="494" t="s">
        <v>124</v>
      </c>
      <c r="P9" s="23"/>
      <c r="Q9" s="23"/>
      <c r="R9" s="23"/>
      <c r="S9" s="23"/>
    </row>
    <row r="10" spans="1:19" ht="15" customHeight="1">
      <c r="A10" s="61"/>
      <c r="B10" s="63" t="s">
        <v>129</v>
      </c>
      <c r="C10" s="173">
        <v>13</v>
      </c>
      <c r="D10" s="228" t="s">
        <v>124</v>
      </c>
      <c r="E10" s="175" t="s">
        <v>124</v>
      </c>
      <c r="F10" s="66"/>
      <c r="G10" s="66"/>
      <c r="H10" s="6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5" customHeight="1">
      <c r="A11" s="61"/>
      <c r="B11" s="63" t="s">
        <v>130</v>
      </c>
      <c r="C11" s="173">
        <v>14</v>
      </c>
      <c r="D11" s="228" t="s">
        <v>124</v>
      </c>
      <c r="E11" s="176"/>
      <c r="F11" s="66"/>
      <c r="G11" s="66"/>
      <c r="H11" s="66"/>
      <c r="I11" s="23"/>
      <c r="J11" s="23"/>
      <c r="K11" s="23"/>
      <c r="L11" s="23"/>
      <c r="M11" s="23"/>
      <c r="N11" s="170" t="s">
        <v>147</v>
      </c>
      <c r="O11" s="71">
        <f>SUM(O6:O9)</f>
        <v>0</v>
      </c>
      <c r="P11" s="74"/>
      <c r="Q11" s="23"/>
      <c r="R11" s="23"/>
      <c r="S11" s="23"/>
    </row>
    <row r="12" spans="1:19" ht="15" customHeight="1">
      <c r="A12" s="61"/>
      <c r="B12" s="63" t="s">
        <v>131</v>
      </c>
      <c r="C12" s="173">
        <v>15</v>
      </c>
      <c r="D12" s="315" t="s">
        <v>124</v>
      </c>
      <c r="E12" s="175" t="s">
        <v>124</v>
      </c>
      <c r="F12" s="66"/>
      <c r="G12" s="66"/>
      <c r="H12" s="66"/>
      <c r="I12" s="23"/>
      <c r="J12" s="23"/>
      <c r="K12" s="23"/>
      <c r="L12" s="23"/>
      <c r="M12" s="23"/>
      <c r="N12" s="116" t="s">
        <v>872</v>
      </c>
      <c r="O12" s="71">
        <f>O11*O5</f>
        <v>0</v>
      </c>
      <c r="P12" s="74"/>
      <c r="Q12" s="23"/>
      <c r="R12" s="23"/>
      <c r="S12" s="23"/>
    </row>
    <row r="13" spans="1:19" ht="15" customHeight="1">
      <c r="A13" s="61"/>
      <c r="B13" s="63" t="s">
        <v>132</v>
      </c>
      <c r="C13" s="173">
        <v>16</v>
      </c>
      <c r="D13" s="228" t="s">
        <v>124</v>
      </c>
      <c r="E13" s="175" t="s">
        <v>124</v>
      </c>
      <c r="F13" s="363"/>
      <c r="G13" s="364"/>
      <c r="H13" s="23"/>
      <c r="I13" s="23"/>
      <c r="J13" s="23"/>
      <c r="K13" s="23"/>
      <c r="L13" s="23"/>
      <c r="M13" s="23"/>
      <c r="N13" s="116" t="s">
        <v>864</v>
      </c>
      <c r="O13" s="692">
        <f>O11*O4</f>
        <v>0</v>
      </c>
      <c r="P13" s="692"/>
      <c r="Q13" s="23"/>
      <c r="R13" s="23"/>
      <c r="S13" s="23"/>
    </row>
    <row r="14" spans="1:19" ht="15" customHeight="1">
      <c r="A14" s="61"/>
      <c r="B14" s="63" t="s">
        <v>133</v>
      </c>
      <c r="C14" s="173">
        <v>17</v>
      </c>
      <c r="D14" s="228" t="s">
        <v>124</v>
      </c>
      <c r="E14" s="176"/>
      <c r="F14" s="68" t="s">
        <v>228</v>
      </c>
      <c r="G14" s="69">
        <f>(Prix!H11)</f>
        <v>3.5</v>
      </c>
      <c r="H14" s="23"/>
      <c r="I14" s="23"/>
      <c r="J14" s="23"/>
      <c r="K14" s="23"/>
      <c r="L14" s="23"/>
      <c r="M14" s="23"/>
      <c r="Q14" s="23"/>
      <c r="R14" s="23"/>
      <c r="S14" s="23"/>
    </row>
    <row r="15" spans="1:19" ht="15" customHeight="1">
      <c r="A15" s="61"/>
      <c r="B15" s="63" t="s">
        <v>134</v>
      </c>
      <c r="C15" s="173">
        <v>18</v>
      </c>
      <c r="D15" s="228" t="s">
        <v>124</v>
      </c>
      <c r="E15" s="175" t="s">
        <v>124</v>
      </c>
      <c r="F15" s="66"/>
      <c r="G15" s="66"/>
      <c r="H15" s="66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5" customHeight="1">
      <c r="A16" s="61"/>
      <c r="B16" s="63" t="s">
        <v>135</v>
      </c>
      <c r="C16" s="173">
        <v>19</v>
      </c>
      <c r="D16" s="228" t="s">
        <v>124</v>
      </c>
      <c r="E16" s="175" t="s">
        <v>124</v>
      </c>
      <c r="F16" s="66"/>
      <c r="G16" s="66"/>
      <c r="H16" s="66"/>
      <c r="I16" s="23"/>
      <c r="J16" s="23"/>
      <c r="K16" s="23"/>
      <c r="L16" s="59" t="s">
        <v>866</v>
      </c>
      <c r="M16" s="23"/>
      <c r="N16" s="68" t="s">
        <v>867</v>
      </c>
      <c r="O16" s="69">
        <f>Prix!H223</f>
        <v>15</v>
      </c>
      <c r="P16" s="23"/>
      <c r="Q16" s="23"/>
      <c r="R16" s="23"/>
      <c r="S16" s="23"/>
    </row>
    <row r="17" spans="1:19" ht="15" customHeight="1">
      <c r="A17" s="61"/>
      <c r="B17" s="63" t="s">
        <v>136</v>
      </c>
      <c r="C17" s="173">
        <v>20</v>
      </c>
      <c r="D17" s="228" t="s">
        <v>124</v>
      </c>
      <c r="E17" s="176"/>
      <c r="F17" s="66"/>
      <c r="G17" s="66"/>
      <c r="H17" s="66"/>
      <c r="I17" s="23"/>
      <c r="J17" s="23"/>
      <c r="K17" s="23"/>
      <c r="L17" s="23"/>
      <c r="M17" s="23"/>
      <c r="N17" s="337"/>
      <c r="O17" s="574">
        <f>Prix!F223</f>
        <v>100</v>
      </c>
      <c r="P17" s="23"/>
      <c r="Q17" s="23"/>
      <c r="R17" s="23"/>
      <c r="S17" s="23"/>
    </row>
    <row r="18" spans="1:19" ht="15" customHeight="1">
      <c r="A18" s="61"/>
      <c r="B18" s="63" t="s">
        <v>137</v>
      </c>
      <c r="C18" s="173">
        <v>21</v>
      </c>
      <c r="D18" s="228" t="s">
        <v>124</v>
      </c>
      <c r="E18" s="176"/>
      <c r="F18" s="66"/>
      <c r="G18" s="66"/>
      <c r="H18" s="66"/>
      <c r="I18" s="23"/>
      <c r="J18" s="23"/>
      <c r="K18" s="23"/>
      <c r="L18" s="144" t="s">
        <v>866</v>
      </c>
      <c r="M18" s="361"/>
      <c r="N18" s="140" t="s">
        <v>868</v>
      </c>
      <c r="O18" s="81"/>
      <c r="P18" s="23"/>
      <c r="Q18" s="23"/>
      <c r="R18" s="23"/>
      <c r="S18" s="23"/>
    </row>
    <row r="19" spans="1:19" ht="15" customHeight="1">
      <c r="A19" s="61"/>
      <c r="B19" s="63" t="s">
        <v>138</v>
      </c>
      <c r="C19" s="173">
        <v>22</v>
      </c>
      <c r="D19" s="228" t="s">
        <v>124</v>
      </c>
      <c r="E19" s="176"/>
      <c r="F19" s="66"/>
      <c r="G19" s="66"/>
      <c r="H19" s="66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5" customHeight="1">
      <c r="A20" s="61"/>
      <c r="B20" s="63" t="s">
        <v>139</v>
      </c>
      <c r="C20" s="173">
        <v>23</v>
      </c>
      <c r="D20" s="228" t="s">
        <v>124</v>
      </c>
      <c r="E20" s="176"/>
      <c r="F20" s="66"/>
      <c r="G20" s="66"/>
      <c r="H20" s="66"/>
      <c r="I20" s="23"/>
      <c r="J20" s="23"/>
      <c r="K20" s="23"/>
      <c r="L20" s="23"/>
      <c r="M20" s="23"/>
      <c r="N20" s="116" t="s">
        <v>870</v>
      </c>
      <c r="O20" s="71">
        <f>O18</f>
        <v>0</v>
      </c>
      <c r="P20" s="74"/>
      <c r="Q20" s="23"/>
      <c r="R20" s="23"/>
      <c r="S20" s="23"/>
    </row>
    <row r="21" spans="1:19" ht="15" customHeight="1">
      <c r="A21" s="61"/>
      <c r="B21" s="63" t="s">
        <v>140</v>
      </c>
      <c r="C21" s="173">
        <v>60</v>
      </c>
      <c r="D21" s="228" t="s">
        <v>124</v>
      </c>
      <c r="E21" s="176"/>
      <c r="F21" s="66"/>
      <c r="G21" s="66"/>
      <c r="H21" s="66"/>
      <c r="I21" s="23"/>
      <c r="J21" s="23"/>
      <c r="K21" s="23"/>
      <c r="L21" s="23"/>
      <c r="M21" s="23"/>
      <c r="N21" s="116" t="s">
        <v>873</v>
      </c>
      <c r="O21" s="71">
        <f>O17*O18</f>
        <v>0</v>
      </c>
      <c r="P21" s="74"/>
      <c r="Q21" s="23"/>
      <c r="R21" s="23"/>
      <c r="S21" s="23"/>
    </row>
    <row r="22" spans="1:24" ht="15" customHeight="1">
      <c r="A22" s="61"/>
      <c r="B22" s="63" t="s">
        <v>141</v>
      </c>
      <c r="C22" s="173">
        <v>61</v>
      </c>
      <c r="D22" s="315" t="s">
        <v>124</v>
      </c>
      <c r="E22" s="176"/>
      <c r="F22" s="66"/>
      <c r="G22" s="66"/>
      <c r="H22" s="66"/>
      <c r="I22" s="23"/>
      <c r="J22" s="23"/>
      <c r="K22" s="23"/>
      <c r="L22" s="23"/>
      <c r="M22" s="23"/>
      <c r="N22" s="116" t="s">
        <v>874</v>
      </c>
      <c r="O22" s="692">
        <f>O18*O16</f>
        <v>0</v>
      </c>
      <c r="P22" s="692"/>
      <c r="Q22" s="23"/>
      <c r="R22" s="23"/>
      <c r="S22" s="23"/>
      <c r="X22" s="11"/>
    </row>
    <row r="23" spans="1:19" ht="15" customHeight="1">
      <c r="A23" s="61"/>
      <c r="B23" s="63" t="s">
        <v>142</v>
      </c>
      <c r="C23" s="173">
        <v>62</v>
      </c>
      <c r="D23" s="229" t="s">
        <v>124</v>
      </c>
      <c r="E23" s="175" t="s">
        <v>124</v>
      </c>
      <c r="F23" s="66"/>
      <c r="G23" s="66"/>
      <c r="H23" s="66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5" customHeight="1">
      <c r="A24" s="61"/>
      <c r="B24" s="63" t="s">
        <v>143</v>
      </c>
      <c r="C24" s="173">
        <v>63</v>
      </c>
      <c r="D24" s="228" t="s">
        <v>124</v>
      </c>
      <c r="E24" s="176"/>
      <c r="F24" s="66"/>
      <c r="G24" s="66"/>
      <c r="H24" s="66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15" customHeight="1">
      <c r="A25" s="61"/>
      <c r="B25" s="63" t="s">
        <v>144</v>
      </c>
      <c r="C25" s="173">
        <v>64</v>
      </c>
      <c r="D25" s="228" t="s">
        <v>124</v>
      </c>
      <c r="E25" s="176"/>
      <c r="F25" s="66"/>
      <c r="G25" s="66"/>
      <c r="H25" s="66"/>
      <c r="I25" s="23"/>
      <c r="J25" s="23"/>
      <c r="K25" s="154"/>
      <c r="L25" s="23"/>
      <c r="M25" s="23"/>
      <c r="N25" s="23"/>
      <c r="O25" s="23"/>
      <c r="P25" s="23"/>
      <c r="Q25" s="23"/>
      <c r="R25" s="23"/>
      <c r="S25" s="23"/>
    </row>
    <row r="26" spans="1:19" ht="15" customHeight="1">
      <c r="A26" s="61"/>
      <c r="B26" s="63" t="s">
        <v>145</v>
      </c>
      <c r="C26" s="173">
        <v>65</v>
      </c>
      <c r="D26" s="316" t="s">
        <v>124</v>
      </c>
      <c r="E26" s="175" t="s">
        <v>124</v>
      </c>
      <c r="F26" s="66"/>
      <c r="G26" s="66"/>
      <c r="H26" s="66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15" customHeight="1">
      <c r="A27" s="22"/>
      <c r="B27" s="23"/>
      <c r="C27" s="170"/>
      <c r="D27" s="71"/>
      <c r="E27" s="22"/>
      <c r="F27" s="74"/>
      <c r="G27" s="76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5" customHeight="1">
      <c r="A28" s="22"/>
      <c r="B28" s="23"/>
      <c r="C28" s="23"/>
      <c r="D28" s="170" t="s">
        <v>147</v>
      </c>
      <c r="E28" s="71">
        <f>SUM(E6:E26)</f>
        <v>0</v>
      </c>
      <c r="F28" s="74"/>
      <c r="G28" s="23"/>
      <c r="H28" s="22"/>
      <c r="I28" s="23"/>
      <c r="J28" s="23"/>
      <c r="K28" s="23"/>
      <c r="L28" s="23"/>
      <c r="M28" s="116" t="s">
        <v>875</v>
      </c>
      <c r="N28" s="71">
        <f>+E28+O11+O20</f>
        <v>0</v>
      </c>
      <c r="O28" s="74"/>
      <c r="P28" s="23"/>
      <c r="Q28" s="23"/>
      <c r="R28" s="23"/>
      <c r="S28" s="23"/>
    </row>
    <row r="29" spans="1:19" ht="15" customHeight="1">
      <c r="A29" s="22"/>
      <c r="B29" s="23"/>
      <c r="C29" s="23"/>
      <c r="D29" s="116" t="s">
        <v>871</v>
      </c>
      <c r="E29" s="71">
        <f>E28*E5</f>
        <v>0</v>
      </c>
      <c r="F29" s="74"/>
      <c r="G29" s="23"/>
      <c r="H29" s="22"/>
      <c r="I29" s="23"/>
      <c r="J29" s="23"/>
      <c r="K29" s="23"/>
      <c r="L29" s="23"/>
      <c r="M29" s="116" t="s">
        <v>587</v>
      </c>
      <c r="N29" s="71">
        <f>+E29+O12+O21</f>
        <v>0</v>
      </c>
      <c r="O29" s="74"/>
      <c r="P29" s="23"/>
      <c r="Q29" s="23"/>
      <c r="R29" s="23"/>
      <c r="S29" s="23"/>
    </row>
    <row r="30" spans="1:19" ht="15" customHeight="1">
      <c r="A30" s="22"/>
      <c r="B30" s="23"/>
      <c r="C30" s="23"/>
      <c r="D30" s="116" t="s">
        <v>865</v>
      </c>
      <c r="E30" s="692">
        <f>E28*G14</f>
        <v>0</v>
      </c>
      <c r="F30" s="692"/>
      <c r="G30" s="23"/>
      <c r="H30" s="22"/>
      <c r="I30" s="23"/>
      <c r="J30" s="23"/>
      <c r="K30" s="23"/>
      <c r="L30" s="23"/>
      <c r="M30" s="116" t="s">
        <v>876</v>
      </c>
      <c r="N30" s="692">
        <f>E30+O13+O22</f>
        <v>0</v>
      </c>
      <c r="O30" s="692"/>
      <c r="P30" s="23"/>
      <c r="Q30" s="23"/>
      <c r="R30" s="23"/>
      <c r="S30" s="23"/>
    </row>
    <row r="31" spans="1:19" ht="15" customHeight="1">
      <c r="A31" s="365"/>
      <c r="B31" s="366"/>
      <c r="C31" s="366"/>
      <c r="D31" s="339"/>
      <c r="E31" s="362"/>
      <c r="F31" s="348"/>
      <c r="G31" s="348"/>
      <c r="H31" s="2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5" customHeight="1">
      <c r="A32" s="365"/>
      <c r="B32" s="367"/>
      <c r="C32" s="367"/>
      <c r="D32" s="368"/>
      <c r="E32" s="369"/>
      <c r="F32" s="370"/>
      <c r="G32" s="365"/>
      <c r="H32" s="2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15" customHeight="1">
      <c r="A33" s="22"/>
      <c r="B33" s="74" t="s">
        <v>586</v>
      </c>
      <c r="C33" s="23"/>
      <c r="D33" s="22"/>
      <c r="E33" s="22"/>
      <c r="F33" s="22"/>
      <c r="G33" s="22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15" customHeight="1">
      <c r="A34" s="23"/>
      <c r="B34" s="74" t="s">
        <v>639</v>
      </c>
      <c r="C34" s="74"/>
      <c r="D34" s="22"/>
      <c r="E34" s="22"/>
      <c r="F34" s="22"/>
      <c r="G34" s="22"/>
      <c r="H34" s="22"/>
      <c r="I34" s="47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15" customHeight="1">
      <c r="A35" s="23"/>
      <c r="B35" s="83" t="s">
        <v>510</v>
      </c>
      <c r="C35" s="47"/>
      <c r="D35" s="22"/>
      <c r="E35" s="22"/>
      <c r="F35" s="22"/>
      <c r="G35" s="22"/>
      <c r="H35" s="22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5" customHeight="1">
      <c r="A36" s="23"/>
      <c r="B36" s="23"/>
      <c r="C36" s="83"/>
      <c r="D36" s="22"/>
      <c r="E36" s="22"/>
      <c r="F36" s="22"/>
      <c r="G36" s="22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15" customHeight="1">
      <c r="A37" s="47"/>
      <c r="B37" s="23"/>
      <c r="C37" s="23"/>
      <c r="D37" s="22"/>
      <c r="E37" s="22"/>
      <c r="F37" s="22"/>
      <c r="G37" s="22"/>
      <c r="H37" s="2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5" customHeight="1">
      <c r="A38" s="22"/>
      <c r="B38" s="23"/>
      <c r="C38" s="23"/>
      <c r="D38" s="22"/>
      <c r="E38" s="22"/>
      <c r="F38" s="22"/>
      <c r="G38" s="22"/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8" ht="15" customHeight="1">
      <c r="A39" s="15"/>
      <c r="D39" s="15"/>
      <c r="E39" s="15"/>
      <c r="F39" s="15"/>
      <c r="G39" s="15"/>
      <c r="H39" s="15"/>
    </row>
    <row r="43" spans="12:15" ht="12.75">
      <c r="L43" s="15"/>
      <c r="M43" s="29"/>
      <c r="N43" s="15"/>
      <c r="O43" s="15"/>
    </row>
    <row r="44" spans="12:15" ht="12.75">
      <c r="L44" s="15"/>
      <c r="M44" s="29"/>
      <c r="N44" s="15"/>
      <c r="O44" s="15"/>
    </row>
    <row r="45" spans="12:15" ht="12.75">
      <c r="L45" s="15"/>
      <c r="M45" s="29"/>
      <c r="N45" s="15"/>
      <c r="O45" s="15"/>
    </row>
    <row r="46" spans="12:15" ht="12.75">
      <c r="L46" s="28"/>
      <c r="M46" s="29"/>
      <c r="N46" s="15"/>
      <c r="O46" s="15"/>
    </row>
    <row r="47" spans="12:15" ht="12.75">
      <c r="L47" s="15"/>
      <c r="M47" s="29"/>
      <c r="N47" s="15"/>
      <c r="O47" s="15"/>
    </row>
    <row r="48" spans="12:15" ht="12.75">
      <c r="L48" s="28"/>
      <c r="M48" s="29"/>
      <c r="N48" s="15"/>
      <c r="O48" s="15"/>
    </row>
    <row r="49" spans="12:15" ht="12.75">
      <c r="L49" s="28"/>
      <c r="M49" s="29"/>
      <c r="N49" s="15"/>
      <c r="O49" s="15"/>
    </row>
    <row r="50" spans="12:15" ht="12.75">
      <c r="L50" s="28"/>
      <c r="M50" s="29"/>
      <c r="N50" s="15"/>
      <c r="O50" s="15"/>
    </row>
    <row r="51" spans="12:15" ht="12.75">
      <c r="L51" s="28"/>
      <c r="M51" s="29"/>
      <c r="N51" s="15"/>
      <c r="O51" s="15"/>
    </row>
    <row r="52" spans="12:15" ht="12.75">
      <c r="L52" s="15"/>
      <c r="M52" s="29"/>
      <c r="N52" s="15"/>
      <c r="O52" s="15"/>
    </row>
    <row r="53" spans="12:15" ht="12.75">
      <c r="L53" s="28"/>
      <c r="M53" s="29"/>
      <c r="N53" s="15"/>
      <c r="O53" s="15"/>
    </row>
  </sheetData>
  <sheetProtection password="C4FD" sheet="1"/>
  <mergeCells count="5">
    <mergeCell ref="C3:C5"/>
    <mergeCell ref="E30:F30"/>
    <mergeCell ref="O13:P13"/>
    <mergeCell ref="O22:P22"/>
    <mergeCell ref="N30:O30"/>
  </mergeCells>
  <printOptions/>
  <pageMargins left="0.3937007874015748" right="0.3937007874015748" top="0.3937007874015748" bottom="0.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workbookViewId="0" topLeftCell="A1">
      <selection activeCell="F32" sqref="F32"/>
    </sheetView>
  </sheetViews>
  <sheetFormatPr defaultColWidth="11.421875" defaultRowHeight="12.75"/>
  <cols>
    <col min="1" max="1" width="4.28125" style="0" customWidth="1"/>
    <col min="2" max="2" width="18.00390625" style="0" customWidth="1"/>
    <col min="3" max="3" width="11.421875" style="198" customWidth="1"/>
    <col min="4" max="4" width="11.421875" style="1" customWidth="1"/>
    <col min="5" max="5" width="10.7109375" style="50" customWidth="1"/>
    <col min="6" max="6" width="8.57421875" style="30" customWidth="1"/>
    <col min="7" max="7" width="11.421875" style="50" customWidth="1"/>
    <col min="8" max="8" width="18.57421875" style="0" customWidth="1"/>
    <col min="9" max="9" width="8.57421875" style="0" customWidth="1"/>
    <col min="10" max="10" width="10.7109375" style="0" customWidth="1"/>
    <col min="11" max="11" width="8.57421875" style="0" customWidth="1"/>
  </cols>
  <sheetData>
    <row r="1" spans="1:13" s="15" customFormat="1" ht="24.75" customHeight="1">
      <c r="A1" s="43"/>
      <c r="B1" s="55" t="s">
        <v>26</v>
      </c>
      <c r="C1" s="66"/>
      <c r="D1" s="130"/>
      <c r="E1" s="335" t="s">
        <v>238</v>
      </c>
      <c r="F1" s="22"/>
      <c r="G1" s="22"/>
      <c r="H1" s="59"/>
      <c r="I1" s="241">
        <f>'Poste et ristourne'!O21</f>
        <v>2024</v>
      </c>
      <c r="J1" s="58"/>
      <c r="M1" s="22"/>
    </row>
    <row r="2" spans="1:13" ht="15.75">
      <c r="A2" s="23"/>
      <c r="B2" s="23"/>
      <c r="C2" s="247"/>
      <c r="D2" s="66"/>
      <c r="E2" s="49"/>
      <c r="F2" s="77" t="s">
        <v>790</v>
      </c>
      <c r="G2" s="49"/>
      <c r="H2" s="77" t="s">
        <v>267</v>
      </c>
      <c r="I2" s="23"/>
      <c r="J2" s="23"/>
      <c r="K2" s="23"/>
      <c r="L2" s="23"/>
      <c r="M2" s="23"/>
    </row>
    <row r="3" spans="1:13" ht="12.75">
      <c r="A3" s="23"/>
      <c r="B3" s="23"/>
      <c r="C3" s="247"/>
      <c r="D3" s="66"/>
      <c r="E3" s="49"/>
      <c r="F3" s="71"/>
      <c r="G3" s="49"/>
      <c r="I3" s="23"/>
      <c r="J3" s="23"/>
      <c r="K3" s="23"/>
      <c r="L3" s="23"/>
      <c r="M3" s="23"/>
    </row>
    <row r="4" spans="1:13" ht="15" customHeight="1">
      <c r="A4" s="23"/>
      <c r="B4" s="143" t="s">
        <v>259</v>
      </c>
      <c r="C4" s="218" t="s">
        <v>736</v>
      </c>
      <c r="D4" s="66" t="s">
        <v>183</v>
      </c>
      <c r="E4" s="49" t="s">
        <v>2</v>
      </c>
      <c r="F4" s="71" t="s">
        <v>101</v>
      </c>
      <c r="G4" s="49" t="s">
        <v>2</v>
      </c>
      <c r="H4" s="23"/>
      <c r="I4" s="23" t="s">
        <v>201</v>
      </c>
      <c r="J4" s="23" t="s">
        <v>203</v>
      </c>
      <c r="K4" s="23"/>
      <c r="L4" s="23"/>
      <c r="M4" s="23"/>
    </row>
    <row r="5" spans="1:13" ht="15" customHeight="1">
      <c r="A5" s="23"/>
      <c r="B5" s="143"/>
      <c r="C5" s="247"/>
      <c r="D5" s="66"/>
      <c r="E5" s="49"/>
      <c r="F5" s="85"/>
      <c r="G5" s="49" t="s">
        <v>204</v>
      </c>
      <c r="H5" s="23"/>
      <c r="I5" s="23" t="s">
        <v>202</v>
      </c>
      <c r="J5" s="23" t="s">
        <v>204</v>
      </c>
      <c r="K5" s="23"/>
      <c r="L5" s="23"/>
      <c r="M5" s="23"/>
    </row>
    <row r="6" spans="1:13" ht="15" customHeight="1">
      <c r="A6" s="23"/>
      <c r="B6" s="144" t="s">
        <v>790</v>
      </c>
      <c r="C6" s="409" t="s">
        <v>739</v>
      </c>
      <c r="D6" s="140" t="s">
        <v>791</v>
      </c>
      <c r="E6" s="376">
        <f>Prix!H182</f>
        <v>6</v>
      </c>
      <c r="F6" s="81"/>
      <c r="G6" s="49">
        <f>F6*E6</f>
        <v>0</v>
      </c>
      <c r="H6" s="72"/>
      <c r="I6" s="558">
        <f>Prix!F182</f>
        <v>30</v>
      </c>
      <c r="J6" s="23">
        <f>F6*I6</f>
        <v>0</v>
      </c>
      <c r="K6" s="23"/>
      <c r="L6" s="23"/>
      <c r="M6" s="23"/>
    </row>
    <row r="7" spans="1:13" ht="15" customHeight="1">
      <c r="A7" s="23"/>
      <c r="B7" s="144"/>
      <c r="C7" s="409" t="s">
        <v>641</v>
      </c>
      <c r="D7" s="275" t="s">
        <v>792</v>
      </c>
      <c r="E7" s="377">
        <f>Prix!H182</f>
        <v>6</v>
      </c>
      <c r="F7" s="81"/>
      <c r="G7" s="49">
        <f aca="true" t="shared" si="0" ref="G7:G12">F7*E7</f>
        <v>0</v>
      </c>
      <c r="H7" s="23"/>
      <c r="I7" s="558">
        <f>Prix!F182</f>
        <v>30</v>
      </c>
      <c r="J7" s="23">
        <f aca="true" t="shared" si="1" ref="J7:J13">F7*I7</f>
        <v>0</v>
      </c>
      <c r="K7" s="23"/>
      <c r="L7" s="23"/>
      <c r="M7" s="23"/>
    </row>
    <row r="8" spans="1:13" ht="15" customHeight="1">
      <c r="A8" s="23"/>
      <c r="B8" s="144"/>
      <c r="C8" s="409" t="s">
        <v>738</v>
      </c>
      <c r="D8" s="140" t="s">
        <v>793</v>
      </c>
      <c r="E8" s="377">
        <f>Prix!H182</f>
        <v>6</v>
      </c>
      <c r="F8" s="81"/>
      <c r="G8" s="49">
        <f t="shared" si="0"/>
        <v>0</v>
      </c>
      <c r="H8" s="23"/>
      <c r="I8" s="558">
        <f>Prix!F182</f>
        <v>30</v>
      </c>
      <c r="J8" s="23">
        <f t="shared" si="1"/>
        <v>0</v>
      </c>
      <c r="K8" s="23"/>
      <c r="L8" s="23"/>
      <c r="M8" s="23"/>
    </row>
    <row r="9" spans="1:13" ht="15" customHeight="1">
      <c r="A9" s="23"/>
      <c r="B9" s="144"/>
      <c r="C9" s="408"/>
      <c r="D9" s="140"/>
      <c r="E9" s="376"/>
      <c r="F9" s="81"/>
      <c r="G9" s="49"/>
      <c r="H9" s="23"/>
      <c r="I9" s="558"/>
      <c r="J9" s="23">
        <f t="shared" si="1"/>
        <v>0</v>
      </c>
      <c r="K9" s="23"/>
      <c r="L9" s="23"/>
      <c r="M9" s="23"/>
    </row>
    <row r="10" spans="1:13" ht="15" customHeight="1">
      <c r="A10" s="23"/>
      <c r="B10" s="144" t="s">
        <v>790</v>
      </c>
      <c r="C10" s="218" t="s">
        <v>739</v>
      </c>
      <c r="D10" s="140" t="s">
        <v>794</v>
      </c>
      <c r="E10" s="376">
        <f>Prix!H182</f>
        <v>6</v>
      </c>
      <c r="F10" s="81"/>
      <c r="G10" s="49">
        <f t="shared" si="0"/>
        <v>0</v>
      </c>
      <c r="H10" s="23"/>
      <c r="I10" s="558">
        <f>Prix!F182</f>
        <v>30</v>
      </c>
      <c r="J10" s="23">
        <f t="shared" si="1"/>
        <v>0</v>
      </c>
      <c r="K10" s="23"/>
      <c r="L10" s="23"/>
      <c r="M10" s="164"/>
    </row>
    <row r="11" spans="1:13" ht="15" customHeight="1">
      <c r="A11" s="23"/>
      <c r="B11" s="144"/>
      <c r="C11" s="409" t="s">
        <v>641</v>
      </c>
      <c r="D11" s="140" t="s">
        <v>795</v>
      </c>
      <c r="E11" s="376">
        <f>Prix!H182</f>
        <v>6</v>
      </c>
      <c r="F11" s="81"/>
      <c r="G11" s="49">
        <f t="shared" si="0"/>
        <v>0</v>
      </c>
      <c r="H11" s="23"/>
      <c r="I11" s="558">
        <f>Prix!F182</f>
        <v>30</v>
      </c>
      <c r="J11" s="23">
        <f t="shared" si="1"/>
        <v>0</v>
      </c>
      <c r="K11" s="23"/>
      <c r="L11" s="23"/>
      <c r="M11" s="23"/>
    </row>
    <row r="12" spans="1:13" ht="15" customHeight="1">
      <c r="A12" s="23"/>
      <c r="B12" s="144"/>
      <c r="C12" s="409" t="s">
        <v>740</v>
      </c>
      <c r="D12" s="140" t="s">
        <v>796</v>
      </c>
      <c r="E12" s="376">
        <f>Prix!H182</f>
        <v>6</v>
      </c>
      <c r="F12" s="81"/>
      <c r="G12" s="49">
        <f t="shared" si="0"/>
        <v>0</v>
      </c>
      <c r="H12" s="23"/>
      <c r="I12" s="558">
        <f>Prix!F182</f>
        <v>30</v>
      </c>
      <c r="J12" s="23">
        <f t="shared" si="1"/>
        <v>0</v>
      </c>
      <c r="K12" s="23"/>
      <c r="L12" s="23"/>
      <c r="M12" s="23"/>
    </row>
    <row r="13" spans="1:13" ht="15" customHeight="1">
      <c r="A13" s="23"/>
      <c r="B13" s="144"/>
      <c r="C13" s="408"/>
      <c r="D13" s="140"/>
      <c r="E13" s="376"/>
      <c r="F13" s="81"/>
      <c r="G13" s="49"/>
      <c r="H13" s="23"/>
      <c r="I13" s="558"/>
      <c r="J13" s="23">
        <f t="shared" si="1"/>
        <v>0</v>
      </c>
      <c r="K13" s="23"/>
      <c r="L13" s="23"/>
      <c r="M13" s="23"/>
    </row>
    <row r="14" spans="1:13" ht="15" customHeight="1">
      <c r="A14" s="23"/>
      <c r="B14" s="144" t="s">
        <v>790</v>
      </c>
      <c r="C14" s="409" t="s">
        <v>738</v>
      </c>
      <c r="D14" s="140" t="s">
        <v>797</v>
      </c>
      <c r="E14" s="376">
        <f>Prix!H183</f>
        <v>6</v>
      </c>
      <c r="F14" s="81"/>
      <c r="G14" s="49">
        <f>F14*E14</f>
        <v>0</v>
      </c>
      <c r="H14" s="155"/>
      <c r="I14" s="558">
        <f>Prix!F183</f>
        <v>30</v>
      </c>
      <c r="J14" s="23">
        <f aca="true" t="shared" si="2" ref="J14:J21">F14*I14</f>
        <v>0</v>
      </c>
      <c r="K14" s="23"/>
      <c r="L14" s="23"/>
      <c r="M14" s="23"/>
    </row>
    <row r="15" spans="1:13" ht="15" customHeight="1">
      <c r="A15" s="23"/>
      <c r="B15" s="470"/>
      <c r="C15" s="471"/>
      <c r="D15" s="167" t="s">
        <v>737</v>
      </c>
      <c r="E15" s="376">
        <f>Prix!H183</f>
        <v>6</v>
      </c>
      <c r="F15" s="149"/>
      <c r="G15" s="49">
        <f>F15*E15</f>
        <v>0</v>
      </c>
      <c r="H15" s="72"/>
      <c r="I15" s="558">
        <f>Prix!F183</f>
        <v>30</v>
      </c>
      <c r="J15" s="23">
        <f t="shared" si="2"/>
        <v>0</v>
      </c>
      <c r="K15" s="23"/>
      <c r="L15" s="23"/>
      <c r="M15" s="23"/>
    </row>
    <row r="16" spans="1:13" ht="15" customHeight="1">
      <c r="A16" s="23"/>
      <c r="B16" s="144"/>
      <c r="C16" s="472"/>
      <c r="D16" s="140"/>
      <c r="E16" s="376"/>
      <c r="F16" s="81"/>
      <c r="G16" s="49"/>
      <c r="H16" s="23"/>
      <c r="I16" s="558"/>
      <c r="J16" s="23">
        <f t="shared" si="2"/>
        <v>0</v>
      </c>
      <c r="K16" s="23"/>
      <c r="L16" s="23"/>
      <c r="M16" s="23"/>
    </row>
    <row r="17" spans="1:13" ht="15" customHeight="1">
      <c r="A17" s="23"/>
      <c r="B17" s="144" t="s">
        <v>790</v>
      </c>
      <c r="C17" s="409" t="s">
        <v>641</v>
      </c>
      <c r="D17" s="140" t="s">
        <v>798</v>
      </c>
      <c r="E17" s="376">
        <f>Prix!H183</f>
        <v>6</v>
      </c>
      <c r="F17" s="81"/>
      <c r="G17" s="49">
        <f>F17*E17</f>
        <v>0</v>
      </c>
      <c r="H17" s="23"/>
      <c r="I17" s="558">
        <f>Prix!F183</f>
        <v>30</v>
      </c>
      <c r="J17" s="23">
        <f t="shared" si="2"/>
        <v>0</v>
      </c>
      <c r="K17" s="23"/>
      <c r="L17" s="23"/>
      <c r="M17" s="23"/>
    </row>
    <row r="18" spans="1:13" ht="15" customHeight="1">
      <c r="A18" s="23"/>
      <c r="B18" s="165"/>
      <c r="C18" s="472"/>
      <c r="D18" s="140" t="s">
        <v>737</v>
      </c>
      <c r="E18" s="376">
        <f>Prix!H183</f>
        <v>6</v>
      </c>
      <c r="F18" s="81"/>
      <c r="G18" s="49">
        <f>F18*E18</f>
        <v>0</v>
      </c>
      <c r="H18" s="23"/>
      <c r="I18" s="558">
        <f>Prix!F183</f>
        <v>30</v>
      </c>
      <c r="J18" s="23">
        <f t="shared" si="2"/>
        <v>0</v>
      </c>
      <c r="K18" s="23"/>
      <c r="L18" s="23"/>
      <c r="M18" s="23"/>
    </row>
    <row r="19" spans="1:13" ht="15" customHeight="1">
      <c r="A19" s="23"/>
      <c r="B19" s="165"/>
      <c r="C19" s="472"/>
      <c r="D19" s="140"/>
      <c r="E19" s="376"/>
      <c r="F19" s="149"/>
      <c r="G19" s="49"/>
      <c r="H19" s="23"/>
      <c r="I19" s="558"/>
      <c r="J19" s="23">
        <f t="shared" si="2"/>
        <v>0</v>
      </c>
      <c r="K19" s="23"/>
      <c r="L19" s="23"/>
      <c r="M19" s="23"/>
    </row>
    <row r="20" spans="1:13" ht="15" customHeight="1">
      <c r="A20" s="23"/>
      <c r="B20" s="144" t="s">
        <v>790</v>
      </c>
      <c r="C20" s="409" t="s">
        <v>741</v>
      </c>
      <c r="D20" s="409" t="s">
        <v>799</v>
      </c>
      <c r="E20" s="376">
        <f>Prix!H184</f>
        <v>6</v>
      </c>
      <c r="F20" s="149"/>
      <c r="G20" s="49">
        <f>F20*E20</f>
        <v>0</v>
      </c>
      <c r="H20" s="72"/>
      <c r="I20" s="558">
        <f>Prix!F183</f>
        <v>30</v>
      </c>
      <c r="J20" s="23">
        <f t="shared" si="2"/>
        <v>0</v>
      </c>
      <c r="K20" s="23"/>
      <c r="L20" s="23"/>
      <c r="M20" s="23"/>
    </row>
    <row r="21" spans="1:13" ht="15" customHeight="1">
      <c r="A21" s="23"/>
      <c r="B21" s="144"/>
      <c r="C21" s="409" t="s">
        <v>742</v>
      </c>
      <c r="D21" s="409" t="s">
        <v>800</v>
      </c>
      <c r="E21" s="376">
        <f>Prix!H184</f>
        <v>6</v>
      </c>
      <c r="F21" s="149"/>
      <c r="G21" s="49">
        <f>F21*E21</f>
        <v>0</v>
      </c>
      <c r="H21" s="72"/>
      <c r="I21" s="558">
        <f>Prix!F183</f>
        <v>30</v>
      </c>
      <c r="J21" s="23">
        <f t="shared" si="2"/>
        <v>0</v>
      </c>
      <c r="K21" s="23"/>
      <c r="L21" s="23"/>
      <c r="M21" s="23"/>
    </row>
    <row r="22" spans="1:13" ht="15" customHeight="1">
      <c r="A22" s="23"/>
      <c r="B22" s="144"/>
      <c r="C22" s="409"/>
      <c r="D22" s="66"/>
      <c r="E22" s="376"/>
      <c r="F22" s="149"/>
      <c r="G22" s="49"/>
      <c r="H22" s="72"/>
      <c r="I22" s="558"/>
      <c r="J22" s="23">
        <f>F22*I22</f>
        <v>0</v>
      </c>
      <c r="K22" s="23"/>
      <c r="L22" s="23"/>
      <c r="M22" s="23"/>
    </row>
    <row r="23" spans="1:13" ht="15" customHeight="1">
      <c r="A23" s="23"/>
      <c r="B23" s="144"/>
      <c r="C23" s="409"/>
      <c r="D23" s="409"/>
      <c r="E23" s="376"/>
      <c r="F23" s="149"/>
      <c r="G23" s="49"/>
      <c r="H23" s="72"/>
      <c r="I23" s="558"/>
      <c r="J23" s="23">
        <f>F23*I23</f>
        <v>0</v>
      </c>
      <c r="K23" s="23"/>
      <c r="L23" s="23"/>
      <c r="M23" s="23"/>
    </row>
    <row r="24" spans="1:13" ht="15" customHeight="1">
      <c r="A24" s="23"/>
      <c r="B24" s="144"/>
      <c r="C24" s="409"/>
      <c r="D24" s="409"/>
      <c r="E24" s="376"/>
      <c r="F24" s="149"/>
      <c r="G24" s="49"/>
      <c r="H24" s="72"/>
      <c r="I24" s="558"/>
      <c r="J24" s="23">
        <f>F24*I24</f>
        <v>0</v>
      </c>
      <c r="K24" s="23"/>
      <c r="L24" s="23"/>
      <c r="M24" s="23"/>
    </row>
    <row r="25" spans="1:13" ht="15" customHeight="1">
      <c r="A25" s="23"/>
      <c r="B25" s="144"/>
      <c r="C25" s="409"/>
      <c r="D25" s="409"/>
      <c r="E25" s="376"/>
      <c r="F25" s="149"/>
      <c r="G25" s="49"/>
      <c r="H25" s="72"/>
      <c r="I25" s="558"/>
      <c r="J25" s="23">
        <f>F25*I25</f>
        <v>0</v>
      </c>
      <c r="K25" s="23"/>
      <c r="L25" s="23"/>
      <c r="M25" s="23"/>
    </row>
    <row r="26" spans="1:13" ht="7.5" customHeight="1">
      <c r="A26" s="23"/>
      <c r="B26" s="397"/>
      <c r="C26" s="473"/>
      <c r="D26" s="236"/>
      <c r="E26" s="398"/>
      <c r="F26" s="399"/>
      <c r="G26" s="49"/>
      <c r="H26" s="72"/>
      <c r="I26" s="558"/>
      <c r="J26" s="23"/>
      <c r="K26" s="23"/>
      <c r="L26" s="23"/>
      <c r="M26" s="23"/>
    </row>
    <row r="27" spans="1:13" ht="15" customHeight="1">
      <c r="A27" s="23"/>
      <c r="B27" s="144"/>
      <c r="C27" s="409"/>
      <c r="D27" s="140"/>
      <c r="E27" s="379"/>
      <c r="F27" s="494"/>
      <c r="G27" s="49"/>
      <c r="H27" s="72"/>
      <c r="I27" s="558"/>
      <c r="J27" s="23">
        <f>F27*I27</f>
        <v>0</v>
      </c>
      <c r="K27" s="23"/>
      <c r="L27" s="23"/>
      <c r="M27" s="23"/>
    </row>
    <row r="28" spans="1:13" ht="7.5" customHeight="1">
      <c r="A28" s="23"/>
      <c r="B28" s="143"/>
      <c r="C28" s="247"/>
      <c r="D28" s="66"/>
      <c r="E28" s="379"/>
      <c r="F28" s="122"/>
      <c r="G28" s="49"/>
      <c r="H28" s="23"/>
      <c r="I28" s="558"/>
      <c r="J28" s="23"/>
      <c r="K28" s="23"/>
      <c r="L28" s="23"/>
      <c r="M28" s="23"/>
    </row>
    <row r="29" spans="1:12" ht="15" customHeight="1">
      <c r="A29" s="23"/>
      <c r="B29" s="144" t="s">
        <v>267</v>
      </c>
      <c r="C29" s="147" t="s">
        <v>268</v>
      </c>
      <c r="D29" s="140" t="s">
        <v>465</v>
      </c>
      <c r="E29" s="376">
        <f>(Prix!H109)</f>
        <v>15</v>
      </c>
      <c r="F29" s="81"/>
      <c r="G29" s="49">
        <f>F29*E29</f>
        <v>0</v>
      </c>
      <c r="H29" s="611"/>
      <c r="I29" s="558">
        <f>Prix!F109</f>
        <v>100</v>
      </c>
      <c r="J29" s="23">
        <f>F29*I29</f>
        <v>0</v>
      </c>
      <c r="K29" s="23"/>
      <c r="L29" s="23"/>
    </row>
    <row r="30" spans="1:12" ht="15" customHeight="1">
      <c r="A30" s="23"/>
      <c r="B30" s="144"/>
      <c r="C30" s="147" t="s">
        <v>270</v>
      </c>
      <c r="D30" s="140" t="s">
        <v>466</v>
      </c>
      <c r="E30" s="376">
        <f>(Prix!H110)</f>
        <v>27</v>
      </c>
      <c r="F30" s="81"/>
      <c r="G30" s="49">
        <f>F30*E30</f>
        <v>0</v>
      </c>
      <c r="H30" s="611"/>
      <c r="I30" s="558">
        <f>Prix!F110</f>
        <v>250</v>
      </c>
      <c r="J30" s="23">
        <f>F30*I30</f>
        <v>0</v>
      </c>
      <c r="K30" s="23"/>
      <c r="L30" s="23"/>
    </row>
    <row r="31" spans="1:12" ht="15" customHeight="1">
      <c r="A31" s="23"/>
      <c r="B31" s="165"/>
      <c r="C31" s="166" t="s">
        <v>269</v>
      </c>
      <c r="D31" s="167" t="s">
        <v>467</v>
      </c>
      <c r="E31" s="376">
        <f>(Prix!H111)</f>
        <v>50</v>
      </c>
      <c r="F31" s="81"/>
      <c r="G31" s="49">
        <f>F31*E31</f>
        <v>0</v>
      </c>
      <c r="H31" s="611"/>
      <c r="I31" s="558">
        <f>Prix!F111</f>
        <v>400</v>
      </c>
      <c r="J31" s="23">
        <f>F31*I31</f>
        <v>0</v>
      </c>
      <c r="K31" s="23"/>
      <c r="L31" s="23"/>
    </row>
    <row r="32" spans="1:12" ht="15" customHeight="1">
      <c r="A32" s="23"/>
      <c r="B32" s="165"/>
      <c r="C32" s="297" t="s">
        <v>469</v>
      </c>
      <c r="D32" s="167" t="s">
        <v>468</v>
      </c>
      <c r="E32" s="376">
        <f>(Prix!H112)</f>
        <v>55</v>
      </c>
      <c r="F32" s="641"/>
      <c r="G32" s="49"/>
      <c r="H32" s="611"/>
      <c r="I32" s="558">
        <f>Prix!F112</f>
        <v>400</v>
      </c>
      <c r="J32" s="23"/>
      <c r="K32" s="23"/>
      <c r="L32" s="23"/>
    </row>
    <row r="33" spans="1:13" ht="9.75" customHeight="1">
      <c r="A33" s="23"/>
      <c r="B33" s="358"/>
      <c r="C33" s="474"/>
      <c r="D33" s="277"/>
      <c r="E33" s="360"/>
      <c r="F33" s="362"/>
      <c r="G33" s="49"/>
      <c r="I33" s="23"/>
      <c r="J33" s="23"/>
      <c r="K33" s="23"/>
      <c r="L33" s="23"/>
      <c r="M33" s="23"/>
    </row>
    <row r="34" spans="1:13" ht="12.75">
      <c r="A34" s="23"/>
      <c r="B34" s="23"/>
      <c r="C34" s="247"/>
      <c r="D34" s="66"/>
      <c r="E34" s="116" t="s">
        <v>262</v>
      </c>
      <c r="F34" s="334">
        <f>SUM(F6:F32)</f>
        <v>0</v>
      </c>
      <c r="G34" s="49"/>
      <c r="H34" s="23"/>
      <c r="I34" s="116" t="s">
        <v>261</v>
      </c>
      <c r="J34" s="23">
        <f>SUM(J6:J32)</f>
        <v>0</v>
      </c>
      <c r="K34" s="72" t="s">
        <v>520</v>
      </c>
      <c r="L34" s="23"/>
      <c r="M34" s="23"/>
    </row>
    <row r="35" spans="1:13" ht="12.75">
      <c r="A35" s="23"/>
      <c r="B35" s="23"/>
      <c r="C35" s="247"/>
      <c r="D35" s="66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5">
      <c r="A36" s="23"/>
      <c r="B36" s="23"/>
      <c r="C36" s="247"/>
      <c r="D36" s="66"/>
      <c r="E36" s="49"/>
      <c r="F36" s="126" t="s">
        <v>263</v>
      </c>
      <c r="G36" s="148">
        <f>SUM(G6:G32)</f>
        <v>0</v>
      </c>
      <c r="H36" s="23"/>
      <c r="I36" s="23"/>
      <c r="J36" s="23"/>
      <c r="K36" s="23"/>
      <c r="L36" s="23"/>
      <c r="M36" s="23"/>
    </row>
    <row r="37" spans="1:13" ht="12.75">
      <c r="A37" s="23"/>
      <c r="B37" s="23"/>
      <c r="C37" s="247"/>
      <c r="D37" s="66"/>
      <c r="E37" s="23"/>
      <c r="F37" s="23"/>
      <c r="G37" s="116"/>
      <c r="H37" s="23"/>
      <c r="I37" s="23"/>
      <c r="J37" s="23"/>
      <c r="K37" s="23"/>
      <c r="L37" s="23"/>
      <c r="M37" s="23"/>
    </row>
    <row r="38" spans="1:13" ht="12.75">
      <c r="A38" s="23"/>
      <c r="B38" s="23"/>
      <c r="C38" s="247"/>
      <c r="D38" s="66"/>
      <c r="E38" s="23"/>
      <c r="F38" s="23"/>
      <c r="G38" s="23"/>
      <c r="H38" s="23"/>
      <c r="I38" s="23"/>
      <c r="J38" s="23"/>
      <c r="K38" s="23"/>
      <c r="L38" s="23"/>
      <c r="M38" s="23"/>
    </row>
    <row r="39" spans="1:13" ht="12.75">
      <c r="A39" s="23"/>
      <c r="B39" s="23"/>
      <c r="C39" s="247"/>
      <c r="D39" s="66"/>
      <c r="E39" s="23"/>
      <c r="F39" s="23"/>
      <c r="G39" s="49"/>
      <c r="H39" s="23"/>
      <c r="I39" s="23"/>
      <c r="J39" s="23"/>
      <c r="K39" s="23"/>
      <c r="L39" s="23"/>
      <c r="M39" s="23"/>
    </row>
    <row r="40" spans="5:7" ht="15">
      <c r="E40"/>
      <c r="F40"/>
      <c r="G40" s="48"/>
    </row>
  </sheetData>
  <sheetProtection password="C4FD" sheet="1"/>
  <printOptions/>
  <pageMargins left="0.7086614173228347" right="0.7086614173228347" top="0.35" bottom="0.29" header="0.25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48"/>
  <sheetViews>
    <sheetView workbookViewId="0" topLeftCell="A10">
      <selection activeCell="F27" sqref="F27"/>
    </sheetView>
  </sheetViews>
  <sheetFormatPr defaultColWidth="11.421875" defaultRowHeight="12.75"/>
  <cols>
    <col min="1" max="1" width="2.140625" style="0" customWidth="1"/>
    <col min="2" max="2" width="17.140625" style="0" customWidth="1"/>
    <col min="3" max="3" width="11.421875" style="0" customWidth="1"/>
    <col min="4" max="4" width="10.00390625" style="1" customWidth="1"/>
    <col min="5" max="5" width="10.00390625" style="50" customWidth="1"/>
    <col min="6" max="6" width="6.421875" style="30" customWidth="1"/>
    <col min="7" max="7" width="10.00390625" style="50" customWidth="1"/>
    <col min="8" max="8" width="7.140625" style="0" customWidth="1"/>
    <col min="9" max="9" width="10.00390625" style="198" customWidth="1"/>
    <col min="10" max="10" width="10.00390625" style="1" customWidth="1"/>
    <col min="11" max="11" width="10.00390625" style="603" customWidth="1"/>
    <col min="12" max="12" width="6.421875" style="30" customWidth="1"/>
    <col min="13" max="13" width="10.7109375" style="50" customWidth="1"/>
    <col min="14" max="14" width="2.8515625" style="0" customWidth="1"/>
    <col min="15" max="15" width="8.57421875" style="0" customWidth="1"/>
  </cols>
  <sheetData>
    <row r="1" spans="1:14" s="15" customFormat="1" ht="24.75" customHeight="1">
      <c r="A1" s="43"/>
      <c r="B1" s="55" t="s">
        <v>26</v>
      </c>
      <c r="C1" s="22"/>
      <c r="D1" s="130"/>
      <c r="E1" s="335" t="s">
        <v>511</v>
      </c>
      <c r="F1" s="66"/>
      <c r="G1" s="22"/>
      <c r="I1" s="242" t="s">
        <v>764</v>
      </c>
      <c r="K1" s="242">
        <f>'Poste et ristourne'!O21</f>
        <v>2024</v>
      </c>
      <c r="M1" s="22"/>
      <c r="N1" s="59"/>
    </row>
    <row r="2" spans="1:16" ht="7.5" customHeight="1">
      <c r="A2" s="23"/>
      <c r="B2" s="23"/>
      <c r="C2" s="23"/>
      <c r="D2" s="66"/>
      <c r="E2" s="49"/>
      <c r="F2" s="71"/>
      <c r="G2" s="49"/>
      <c r="H2" s="23"/>
      <c r="I2" s="247"/>
      <c r="J2" s="66"/>
      <c r="K2" s="601"/>
      <c r="L2" s="71"/>
      <c r="M2" s="49"/>
      <c r="N2" s="23"/>
      <c r="O2" s="23"/>
      <c r="P2" s="23"/>
    </row>
    <row r="3" spans="1:16" ht="12.75">
      <c r="A3" s="23"/>
      <c r="B3" s="23"/>
      <c r="C3" s="23"/>
      <c r="D3" s="66"/>
      <c r="E3" s="49"/>
      <c r="F3" s="71"/>
      <c r="G3" s="49" t="s">
        <v>2</v>
      </c>
      <c r="H3" s="23"/>
      <c r="I3" s="247"/>
      <c r="J3" s="66"/>
      <c r="K3" s="601"/>
      <c r="L3" s="71"/>
      <c r="M3" s="49"/>
      <c r="N3" s="23"/>
      <c r="O3" s="23"/>
      <c r="P3" s="23"/>
    </row>
    <row r="4" spans="1:16" ht="15" customHeight="1">
      <c r="A4" s="23"/>
      <c r="B4" s="143" t="s">
        <v>259</v>
      </c>
      <c r="C4" s="23"/>
      <c r="D4" s="66" t="s">
        <v>183</v>
      </c>
      <c r="E4" s="49" t="s">
        <v>2</v>
      </c>
      <c r="F4" s="287" t="s">
        <v>3</v>
      </c>
      <c r="G4" s="49" t="s">
        <v>204</v>
      </c>
      <c r="H4" s="23"/>
      <c r="I4" s="650" t="s">
        <v>1300</v>
      </c>
      <c r="J4" s="581"/>
      <c r="K4" s="607" t="s">
        <v>1052</v>
      </c>
      <c r="L4" s="582"/>
      <c r="M4" s="467"/>
      <c r="N4" s="23"/>
      <c r="O4" s="23"/>
      <c r="P4" s="23"/>
    </row>
    <row r="6" spans="1:16" ht="13.5" customHeight="1">
      <c r="A6" s="23"/>
      <c r="B6" s="144" t="s">
        <v>1401</v>
      </c>
      <c r="C6" s="489"/>
      <c r="D6" s="665" t="s">
        <v>1402</v>
      </c>
      <c r="E6" s="379"/>
      <c r="F6" s="600"/>
      <c r="G6" s="49"/>
      <c r="H6" s="23"/>
      <c r="I6" s="324"/>
      <c r="J6" s="293"/>
      <c r="K6" s="606"/>
      <c r="L6" s="482"/>
      <c r="M6" s="467"/>
      <c r="N6" s="23"/>
      <c r="O6" s="23"/>
      <c r="P6" s="23"/>
    </row>
    <row r="7" spans="1:16" ht="13.5" customHeight="1">
      <c r="A7" s="23"/>
      <c r="B7" s="165"/>
      <c r="C7" s="649"/>
      <c r="D7" s="577"/>
      <c r="E7" s="379"/>
      <c r="F7" s="600"/>
      <c r="G7" s="49"/>
      <c r="H7" s="72"/>
      <c r="I7" s="324"/>
      <c r="J7" s="293"/>
      <c r="K7" s="606"/>
      <c r="L7" s="482"/>
      <c r="M7" s="467"/>
      <c r="N7" s="23"/>
      <c r="O7" s="23"/>
      <c r="P7" s="23"/>
    </row>
    <row r="8" spans="1:16" ht="13.5" customHeight="1">
      <c r="A8" s="23"/>
      <c r="B8" s="165" t="s">
        <v>1407</v>
      </c>
      <c r="C8" s="649"/>
      <c r="D8" s="577" t="s">
        <v>1408</v>
      </c>
      <c r="E8" s="376">
        <f>Prix!H262</f>
        <v>12</v>
      </c>
      <c r="F8" s="373"/>
      <c r="G8" s="49">
        <f>F8*E8</f>
        <v>0</v>
      </c>
      <c r="H8" s="72"/>
      <c r="I8" s="324">
        <f>Prix!F262</f>
        <v>70</v>
      </c>
      <c r="J8" s="321" t="s">
        <v>520</v>
      </c>
      <c r="K8" s="606">
        <f>F8*I8</f>
        <v>0</v>
      </c>
      <c r="L8" s="482"/>
      <c r="M8" s="467"/>
      <c r="N8" s="23"/>
      <c r="O8" s="23"/>
      <c r="P8" s="23"/>
    </row>
    <row r="9" spans="1:16" ht="13.5" customHeight="1">
      <c r="A9" s="23"/>
      <c r="B9" s="165" t="s">
        <v>1404</v>
      </c>
      <c r="C9" s="649"/>
      <c r="D9" s="577" t="s">
        <v>1405</v>
      </c>
      <c r="E9" s="376">
        <f>Prix!H262</f>
        <v>12</v>
      </c>
      <c r="F9" s="373"/>
      <c r="G9" s="49">
        <f>F9*E9</f>
        <v>0</v>
      </c>
      <c r="H9" s="72"/>
      <c r="I9" s="324">
        <f>Prix!F262</f>
        <v>70</v>
      </c>
      <c r="J9" s="321"/>
      <c r="K9" s="606">
        <f>F9*I9</f>
        <v>0</v>
      </c>
      <c r="L9" s="482"/>
      <c r="M9" s="467"/>
      <c r="N9" s="23"/>
      <c r="O9" s="23"/>
      <c r="P9" s="23"/>
    </row>
    <row r="10" spans="1:16" ht="13.5" customHeight="1">
      <c r="A10" s="23"/>
      <c r="B10" s="165"/>
      <c r="C10" s="649"/>
      <c r="D10" s="577"/>
      <c r="E10" s="379"/>
      <c r="F10" s="600"/>
      <c r="G10" s="49"/>
      <c r="H10" s="72"/>
      <c r="I10" s="324"/>
      <c r="J10" s="293"/>
      <c r="K10" s="606"/>
      <c r="L10" s="482"/>
      <c r="M10" s="467"/>
      <c r="N10" s="23"/>
      <c r="O10" s="23"/>
      <c r="P10" s="23"/>
    </row>
    <row r="11" spans="1:16" ht="13.5" customHeight="1">
      <c r="A11" s="23"/>
      <c r="B11" s="165" t="s">
        <v>1296</v>
      </c>
      <c r="C11" s="486" t="s">
        <v>772</v>
      </c>
      <c r="D11" s="577" t="s">
        <v>1297</v>
      </c>
      <c r="E11" s="376">
        <f>Prix!H204</f>
        <v>12</v>
      </c>
      <c r="F11" s="373"/>
      <c r="G11" s="49">
        <f>F11*E11</f>
        <v>0</v>
      </c>
      <c r="H11" s="72"/>
      <c r="I11" s="324">
        <f>Prix!F204</f>
        <v>70</v>
      </c>
      <c r="J11" s="321" t="s">
        <v>520</v>
      </c>
      <c r="K11" s="606">
        <f>F11*I11</f>
        <v>0</v>
      </c>
      <c r="L11" s="482"/>
      <c r="M11" s="467"/>
      <c r="N11" s="23"/>
      <c r="O11" s="23"/>
      <c r="P11" s="23"/>
    </row>
    <row r="12" spans="1:16" ht="13.5" customHeight="1">
      <c r="A12" s="23"/>
      <c r="B12" s="165"/>
      <c r="C12" s="147" t="s">
        <v>773</v>
      </c>
      <c r="D12" s="577" t="s">
        <v>1298</v>
      </c>
      <c r="E12" s="376">
        <f>Prix!H204</f>
        <v>12</v>
      </c>
      <c r="F12" s="373"/>
      <c r="G12" s="49">
        <f>F12*E12</f>
        <v>0</v>
      </c>
      <c r="H12" s="72"/>
      <c r="I12" s="324">
        <f>Prix!F204</f>
        <v>70</v>
      </c>
      <c r="J12" s="293"/>
      <c r="K12" s="606">
        <f>F12*I12</f>
        <v>0</v>
      </c>
      <c r="L12" s="482"/>
      <c r="M12" s="467"/>
      <c r="N12" s="23"/>
      <c r="O12" s="23"/>
      <c r="P12" s="23"/>
    </row>
    <row r="13" spans="1:16" ht="13.5" customHeight="1">
      <c r="A13" s="23"/>
      <c r="B13" s="165"/>
      <c r="C13" s="147" t="s">
        <v>774</v>
      </c>
      <c r="D13" s="577" t="s">
        <v>1299</v>
      </c>
      <c r="E13" s="376">
        <f>Prix!H204</f>
        <v>12</v>
      </c>
      <c r="F13" s="373"/>
      <c r="G13" s="49">
        <f>F13*E13</f>
        <v>0</v>
      </c>
      <c r="H13" s="72"/>
      <c r="I13" s="324">
        <f>Prix!F204</f>
        <v>70</v>
      </c>
      <c r="J13" s="293"/>
      <c r="K13" s="606">
        <f>F13*I13</f>
        <v>0</v>
      </c>
      <c r="L13" s="482"/>
      <c r="M13" s="467"/>
      <c r="N13" s="23"/>
      <c r="O13" s="23"/>
      <c r="P13" s="23"/>
    </row>
    <row r="14" spans="1:16" ht="13.5" customHeight="1">
      <c r="A14" s="23"/>
      <c r="B14" s="165"/>
      <c r="C14" s="147" t="s">
        <v>899</v>
      </c>
      <c r="D14" s="577" t="s">
        <v>1381</v>
      </c>
      <c r="E14" s="376">
        <f>Prix!H204</f>
        <v>12</v>
      </c>
      <c r="F14" s="373"/>
      <c r="G14" s="49">
        <f>F14*E14</f>
        <v>0</v>
      </c>
      <c r="H14" s="72"/>
      <c r="I14" s="324">
        <f>Prix!F205</f>
        <v>70</v>
      </c>
      <c r="J14" s="293"/>
      <c r="K14" s="606">
        <f>F14*I14</f>
        <v>0</v>
      </c>
      <c r="L14" s="482"/>
      <c r="M14" s="467"/>
      <c r="N14" s="23"/>
      <c r="O14" s="23"/>
      <c r="P14" s="23"/>
    </row>
    <row r="15" spans="1:16" ht="13.5" customHeight="1">
      <c r="A15" s="23"/>
      <c r="B15" s="165"/>
      <c r="C15" s="491"/>
      <c r="E15" s="379"/>
      <c r="F15" s="600"/>
      <c r="G15" s="49"/>
      <c r="H15" s="23"/>
      <c r="I15" s="324"/>
      <c r="J15" s="293"/>
      <c r="K15" s="606"/>
      <c r="L15" s="482"/>
      <c r="M15" s="467"/>
      <c r="N15" s="23"/>
      <c r="O15" s="23"/>
      <c r="P15" s="23"/>
    </row>
    <row r="16" spans="1:16" ht="13.5" customHeight="1">
      <c r="A16" s="23"/>
      <c r="B16" s="144" t="s">
        <v>771</v>
      </c>
      <c r="C16" s="486" t="s">
        <v>772</v>
      </c>
      <c r="D16" s="140" t="s">
        <v>1312</v>
      </c>
      <c r="E16" s="376">
        <f>Prix!H192</f>
        <v>15</v>
      </c>
      <c r="F16" s="373"/>
      <c r="G16" s="49">
        <f aca="true" t="shared" si="0" ref="G16:G21">F16*E16</f>
        <v>0</v>
      </c>
      <c r="H16" s="72"/>
      <c r="I16" s="324">
        <f>Prix!F192</f>
        <v>70</v>
      </c>
      <c r="J16" s="321" t="s">
        <v>520</v>
      </c>
      <c r="K16" s="606">
        <f aca="true" t="shared" si="1" ref="K16:K37">F16*I16</f>
        <v>0</v>
      </c>
      <c r="L16" s="482"/>
      <c r="M16" s="467"/>
      <c r="N16" s="72"/>
      <c r="O16" s="23"/>
      <c r="P16" s="23"/>
    </row>
    <row r="17" spans="1:16" ht="13.5" customHeight="1">
      <c r="A17" s="23"/>
      <c r="B17" s="118" t="s">
        <v>1014</v>
      </c>
      <c r="C17" s="147" t="s">
        <v>773</v>
      </c>
      <c r="D17" s="140" t="s">
        <v>1313</v>
      </c>
      <c r="E17" s="376">
        <f>Prix!H192</f>
        <v>15</v>
      </c>
      <c r="F17" s="373"/>
      <c r="G17" s="49">
        <f t="shared" si="0"/>
        <v>0</v>
      </c>
      <c r="H17" s="23"/>
      <c r="I17" s="324">
        <f>Prix!F192</f>
        <v>70</v>
      </c>
      <c r="J17" s="303"/>
      <c r="K17" s="606">
        <f t="shared" si="1"/>
        <v>0</v>
      </c>
      <c r="L17" s="482"/>
      <c r="M17" s="467"/>
      <c r="N17" s="23"/>
      <c r="O17" s="23"/>
      <c r="P17" s="23"/>
    </row>
    <row r="18" spans="1:16" ht="13.5" customHeight="1">
      <c r="A18" s="23"/>
      <c r="B18" s="144"/>
      <c r="C18" s="147" t="s">
        <v>774</v>
      </c>
      <c r="D18" s="140" t="s">
        <v>1314</v>
      </c>
      <c r="E18" s="376">
        <f>Prix!H192</f>
        <v>15</v>
      </c>
      <c r="F18" s="373"/>
      <c r="G18" s="49">
        <f t="shared" si="0"/>
        <v>0</v>
      </c>
      <c r="H18" s="72"/>
      <c r="I18" s="324">
        <f>Prix!F192</f>
        <v>70</v>
      </c>
      <c r="J18" s="303"/>
      <c r="K18" s="606">
        <f t="shared" si="1"/>
        <v>0</v>
      </c>
      <c r="L18" s="482"/>
      <c r="M18" s="467"/>
      <c r="N18" s="72"/>
      <c r="O18" s="23"/>
      <c r="P18" s="23"/>
    </row>
    <row r="19" spans="1:16" ht="13.5" customHeight="1">
      <c r="A19" s="23"/>
      <c r="B19" s="165"/>
      <c r="C19" s="491" t="s">
        <v>896</v>
      </c>
      <c r="D19" s="480" t="s">
        <v>1315</v>
      </c>
      <c r="E19" s="376">
        <f>Prix!H192</f>
        <v>15</v>
      </c>
      <c r="F19" s="373"/>
      <c r="G19" s="49">
        <f t="shared" si="0"/>
        <v>0</v>
      </c>
      <c r="H19" s="72"/>
      <c r="I19" s="324">
        <f>Prix!F192</f>
        <v>70</v>
      </c>
      <c r="J19" s="303"/>
      <c r="K19" s="606">
        <f t="shared" si="1"/>
        <v>0</v>
      </c>
      <c r="L19" s="482"/>
      <c r="M19" s="467"/>
      <c r="N19" s="72"/>
      <c r="O19" s="23"/>
      <c r="P19" s="23"/>
    </row>
    <row r="20" spans="1:16" ht="13.5" customHeight="1">
      <c r="A20" s="23"/>
      <c r="B20" s="165"/>
      <c r="C20" s="491" t="s">
        <v>897</v>
      </c>
      <c r="D20" s="480" t="s">
        <v>1316</v>
      </c>
      <c r="E20" s="376">
        <f>Prix!H192</f>
        <v>15</v>
      </c>
      <c r="F20" s="373"/>
      <c r="G20" s="49">
        <f t="shared" si="0"/>
        <v>0</v>
      </c>
      <c r="H20" s="72"/>
      <c r="I20" s="324">
        <f>Prix!F192</f>
        <v>70</v>
      </c>
      <c r="J20" s="303"/>
      <c r="K20" s="606">
        <f t="shared" si="1"/>
        <v>0</v>
      </c>
      <c r="L20" s="482"/>
      <c r="M20" s="467"/>
      <c r="N20" s="72"/>
      <c r="O20" s="23"/>
      <c r="P20" s="23"/>
    </row>
    <row r="21" spans="1:16" ht="13.5" customHeight="1">
      <c r="A21" s="23"/>
      <c r="B21" s="165"/>
      <c r="C21" s="491" t="s">
        <v>898</v>
      </c>
      <c r="D21" s="480" t="s">
        <v>1317</v>
      </c>
      <c r="E21" s="376">
        <f>Prix!H192</f>
        <v>15</v>
      </c>
      <c r="F21" s="373"/>
      <c r="G21" s="49">
        <f t="shared" si="0"/>
        <v>0</v>
      </c>
      <c r="H21" s="72"/>
      <c r="I21" s="324">
        <f>Prix!F192</f>
        <v>70</v>
      </c>
      <c r="J21" s="303"/>
      <c r="K21" s="606">
        <f t="shared" si="1"/>
        <v>0</v>
      </c>
      <c r="L21" s="482"/>
      <c r="M21" s="467"/>
      <c r="N21" s="72"/>
      <c r="O21" s="23"/>
      <c r="P21" s="23"/>
    </row>
    <row r="22" spans="1:16" ht="13.5" customHeight="1">
      <c r="A22" s="23"/>
      <c r="B22" s="165"/>
      <c r="C22" s="491" t="s">
        <v>899</v>
      </c>
      <c r="D22" s="480" t="s">
        <v>1318</v>
      </c>
      <c r="E22" s="376">
        <f>Prix!H192</f>
        <v>15</v>
      </c>
      <c r="F22" s="373"/>
      <c r="G22" s="49">
        <f aca="true" t="shared" si="2" ref="G22:G32">F22*E22</f>
        <v>0</v>
      </c>
      <c r="H22" s="72"/>
      <c r="I22" s="324">
        <f>Prix!F192</f>
        <v>70</v>
      </c>
      <c r="J22" s="585"/>
      <c r="K22" s="606">
        <f t="shared" si="1"/>
        <v>0</v>
      </c>
      <c r="L22" s="482"/>
      <c r="M22" s="467"/>
      <c r="N22" s="72"/>
      <c r="O22" s="23"/>
      <c r="P22" s="23"/>
    </row>
    <row r="23" spans="1:16" ht="13.5" customHeight="1">
      <c r="A23" s="23"/>
      <c r="B23" s="165"/>
      <c r="C23" s="491" t="s">
        <v>900</v>
      </c>
      <c r="D23" s="480" t="s">
        <v>1319</v>
      </c>
      <c r="E23" s="376">
        <f>Prix!H192</f>
        <v>15</v>
      </c>
      <c r="F23" s="373"/>
      <c r="G23" s="49">
        <f t="shared" si="2"/>
        <v>0</v>
      </c>
      <c r="H23" s="72"/>
      <c r="I23" s="324">
        <f>Prix!F192</f>
        <v>70</v>
      </c>
      <c r="J23" s="585"/>
      <c r="K23" s="606">
        <f t="shared" si="1"/>
        <v>0</v>
      </c>
      <c r="L23" s="482"/>
      <c r="M23" s="467"/>
      <c r="N23" s="72"/>
      <c r="O23" s="23"/>
      <c r="P23" s="23"/>
    </row>
    <row r="24" spans="1:16" ht="13.5" customHeight="1">
      <c r="A24" s="23"/>
      <c r="B24" s="165"/>
      <c r="C24" s="491" t="s">
        <v>901</v>
      </c>
      <c r="D24" s="480" t="s">
        <v>1320</v>
      </c>
      <c r="E24" s="376">
        <f>Prix!H192</f>
        <v>15</v>
      </c>
      <c r="F24" s="373"/>
      <c r="G24" s="49">
        <f t="shared" si="2"/>
        <v>0</v>
      </c>
      <c r="H24" s="72"/>
      <c r="I24" s="324">
        <f>Prix!F192</f>
        <v>70</v>
      </c>
      <c r="J24" s="585"/>
      <c r="K24" s="606">
        <f t="shared" si="1"/>
        <v>0</v>
      </c>
      <c r="L24" s="482"/>
      <c r="M24" s="467"/>
      <c r="N24" s="72"/>
      <c r="O24" s="23"/>
      <c r="P24" s="23"/>
    </row>
    <row r="25" spans="1:16" ht="13.5" customHeight="1">
      <c r="A25" s="23"/>
      <c r="B25" s="144" t="s">
        <v>775</v>
      </c>
      <c r="C25" s="486" t="s">
        <v>772</v>
      </c>
      <c r="D25" s="140" t="s">
        <v>1321</v>
      </c>
      <c r="E25" s="376">
        <f>Prix!H193</f>
        <v>16</v>
      </c>
      <c r="F25" s="642"/>
      <c r="G25" s="49"/>
      <c r="H25" s="72"/>
      <c r="I25" s="324">
        <f>Prix!F193</f>
        <v>70</v>
      </c>
      <c r="J25" s="321" t="s">
        <v>520</v>
      </c>
      <c r="K25" s="606"/>
      <c r="L25" s="482"/>
      <c r="M25" s="467"/>
      <c r="N25" s="72"/>
      <c r="O25" s="23"/>
      <c r="P25" s="23"/>
    </row>
    <row r="26" spans="1:16" ht="13.5" customHeight="1">
      <c r="A26" s="23"/>
      <c r="B26" s="118" t="s">
        <v>1014</v>
      </c>
      <c r="C26" s="147" t="s">
        <v>773</v>
      </c>
      <c r="D26" s="140" t="s">
        <v>1322</v>
      </c>
      <c r="E26" s="376">
        <f>Prix!H193</f>
        <v>16</v>
      </c>
      <c r="F26" s="642"/>
      <c r="G26" s="49"/>
      <c r="H26" s="72"/>
      <c r="I26" s="324">
        <f>Prix!F193</f>
        <v>70</v>
      </c>
      <c r="J26" s="585"/>
      <c r="K26" s="606"/>
      <c r="L26" s="482"/>
      <c r="M26" s="467"/>
      <c r="N26" s="72"/>
      <c r="O26" s="23"/>
      <c r="P26" s="23"/>
    </row>
    <row r="27" spans="1:16" ht="13.5" customHeight="1">
      <c r="A27" s="23"/>
      <c r="B27" s="144"/>
      <c r="C27" s="147" t="s">
        <v>774</v>
      </c>
      <c r="D27" s="140" t="s">
        <v>1323</v>
      </c>
      <c r="E27" s="376">
        <f>Prix!H193</f>
        <v>16</v>
      </c>
      <c r="F27" s="642"/>
      <c r="G27" s="49"/>
      <c r="H27" s="72"/>
      <c r="I27" s="324">
        <f>Prix!F193</f>
        <v>70</v>
      </c>
      <c r="J27" s="585"/>
      <c r="K27" s="606"/>
      <c r="L27" s="482"/>
      <c r="M27" s="467"/>
      <c r="N27" s="72"/>
      <c r="O27" s="23"/>
      <c r="P27" s="23"/>
    </row>
    <row r="28" spans="1:16" ht="13.5" customHeight="1">
      <c r="A28" s="23"/>
      <c r="B28" s="165"/>
      <c r="C28" s="491" t="s">
        <v>896</v>
      </c>
      <c r="D28" s="480" t="s">
        <v>1324</v>
      </c>
      <c r="E28" s="376">
        <f>Prix!H193</f>
        <v>16</v>
      </c>
      <c r="F28" s="373"/>
      <c r="G28" s="49">
        <f t="shared" si="2"/>
        <v>0</v>
      </c>
      <c r="H28" s="72"/>
      <c r="I28" s="324">
        <f>Prix!F193</f>
        <v>70</v>
      </c>
      <c r="J28" s="585"/>
      <c r="K28" s="606">
        <f t="shared" si="1"/>
        <v>0</v>
      </c>
      <c r="L28" s="482"/>
      <c r="M28" s="467"/>
      <c r="N28" s="72"/>
      <c r="O28" s="23"/>
      <c r="P28" s="23"/>
    </row>
    <row r="29" spans="1:16" ht="13.5" customHeight="1">
      <c r="A29" s="23"/>
      <c r="B29" s="165"/>
      <c r="C29" s="491" t="s">
        <v>897</v>
      </c>
      <c r="D29" s="480" t="s">
        <v>1325</v>
      </c>
      <c r="E29" s="376">
        <f>Prix!H193</f>
        <v>16</v>
      </c>
      <c r="F29" s="373"/>
      <c r="G29" s="49">
        <f t="shared" si="2"/>
        <v>0</v>
      </c>
      <c r="H29" s="72"/>
      <c r="I29" s="324">
        <f>Prix!F193</f>
        <v>70</v>
      </c>
      <c r="J29" s="585"/>
      <c r="K29" s="606">
        <f t="shared" si="1"/>
        <v>0</v>
      </c>
      <c r="L29" s="482"/>
      <c r="M29" s="467"/>
      <c r="N29" s="72"/>
      <c r="O29" s="23"/>
      <c r="P29" s="23"/>
    </row>
    <row r="30" spans="1:16" ht="13.5" customHeight="1">
      <c r="A30" s="23"/>
      <c r="B30" s="165"/>
      <c r="C30" s="491" t="s">
        <v>898</v>
      </c>
      <c r="D30" s="480" t="s">
        <v>1326</v>
      </c>
      <c r="E30" s="376">
        <f>Prix!H193</f>
        <v>16</v>
      </c>
      <c r="F30" s="373"/>
      <c r="G30" s="49">
        <f t="shared" si="2"/>
        <v>0</v>
      </c>
      <c r="H30" s="72"/>
      <c r="I30" s="324">
        <f>Prix!F193</f>
        <v>70</v>
      </c>
      <c r="J30" s="277"/>
      <c r="K30" s="606">
        <f t="shared" si="1"/>
        <v>0</v>
      </c>
      <c r="L30" s="482"/>
      <c r="M30" s="49"/>
      <c r="N30" s="72"/>
      <c r="O30" s="23"/>
      <c r="P30" s="23"/>
    </row>
    <row r="31" spans="1:16" ht="13.5" customHeight="1">
      <c r="A31" s="23"/>
      <c r="B31" s="165"/>
      <c r="C31" s="491" t="s">
        <v>899</v>
      </c>
      <c r="D31" s="480" t="s">
        <v>1327</v>
      </c>
      <c r="E31" s="376">
        <f>Prix!H193</f>
        <v>16</v>
      </c>
      <c r="F31" s="373"/>
      <c r="G31" s="49">
        <f t="shared" si="2"/>
        <v>0</v>
      </c>
      <c r="H31" s="72"/>
      <c r="I31" s="324">
        <f>Prix!F193</f>
        <v>70</v>
      </c>
      <c r="K31" s="606">
        <f t="shared" si="1"/>
        <v>0</v>
      </c>
      <c r="N31" s="23"/>
      <c r="O31" s="23"/>
      <c r="P31" s="23"/>
    </row>
    <row r="32" spans="1:16" ht="13.5" customHeight="1">
      <c r="A32" s="23"/>
      <c r="B32" s="165"/>
      <c r="C32" s="491" t="s">
        <v>900</v>
      </c>
      <c r="D32" s="480" t="s">
        <v>1328</v>
      </c>
      <c r="E32" s="376">
        <f>Prix!H193</f>
        <v>16</v>
      </c>
      <c r="F32" s="373"/>
      <c r="G32" s="49">
        <f t="shared" si="2"/>
        <v>0</v>
      </c>
      <c r="H32" s="72"/>
      <c r="I32" s="324">
        <f>Prix!F193</f>
        <v>70</v>
      </c>
      <c r="J32" s="66"/>
      <c r="K32" s="606">
        <f t="shared" si="1"/>
        <v>0</v>
      </c>
      <c r="N32" s="23"/>
      <c r="O32" s="23"/>
      <c r="P32" s="23"/>
    </row>
    <row r="33" spans="1:16" ht="13.5" customHeight="1">
      <c r="A33" s="23"/>
      <c r="B33" s="165"/>
      <c r="C33" s="491" t="s">
        <v>901</v>
      </c>
      <c r="D33" s="480" t="s">
        <v>1329</v>
      </c>
      <c r="E33" s="376">
        <f>Prix!H193</f>
        <v>16</v>
      </c>
      <c r="F33" s="373"/>
      <c r="G33" s="49">
        <f>F33*E33</f>
        <v>0</v>
      </c>
      <c r="H33" s="72"/>
      <c r="I33" s="324">
        <f>Prix!F193</f>
        <v>70</v>
      </c>
      <c r="J33" s="66"/>
      <c r="K33" s="606">
        <f t="shared" si="1"/>
        <v>0</v>
      </c>
      <c r="N33" s="23"/>
      <c r="O33" s="23"/>
      <c r="P33" s="23"/>
    </row>
    <row r="34" spans="1:16" ht="13.5" customHeight="1">
      <c r="A34" s="23"/>
      <c r="B34" s="144" t="s">
        <v>1307</v>
      </c>
      <c r="C34" s="486" t="s">
        <v>772</v>
      </c>
      <c r="D34" s="140" t="s">
        <v>1309</v>
      </c>
      <c r="E34" s="376">
        <f>Prix!H205</f>
        <v>22</v>
      </c>
      <c r="F34" s="642"/>
      <c r="G34" s="49"/>
      <c r="H34" s="72"/>
      <c r="I34" s="324">
        <f>Prix!F205</f>
        <v>70</v>
      </c>
      <c r="J34" s="321" t="s">
        <v>520</v>
      </c>
      <c r="K34" s="606"/>
      <c r="L34" s="482"/>
      <c r="M34" s="467"/>
      <c r="N34" s="72"/>
      <c r="O34" s="23"/>
      <c r="P34" s="23"/>
    </row>
    <row r="35" spans="1:16" ht="13.5" customHeight="1">
      <c r="A35" s="23"/>
      <c r="B35" s="118" t="s">
        <v>1014</v>
      </c>
      <c r="C35" s="147" t="s">
        <v>773</v>
      </c>
      <c r="D35" s="140" t="s">
        <v>1310</v>
      </c>
      <c r="E35" s="376">
        <f>Prix!H205</f>
        <v>22</v>
      </c>
      <c r="F35" s="642"/>
      <c r="G35" s="49"/>
      <c r="H35" s="72"/>
      <c r="I35" s="324">
        <f>Prix!F205</f>
        <v>70</v>
      </c>
      <c r="J35" s="585"/>
      <c r="K35" s="606"/>
      <c r="L35" s="482"/>
      <c r="M35" s="467"/>
      <c r="N35" s="72"/>
      <c r="O35" s="23"/>
      <c r="P35" s="23"/>
    </row>
    <row r="36" spans="1:16" ht="13.5" customHeight="1">
      <c r="A36" s="23"/>
      <c r="B36" s="144"/>
      <c r="C36" s="147" t="s">
        <v>774</v>
      </c>
      <c r="D36" s="140" t="s">
        <v>1311</v>
      </c>
      <c r="E36" s="376">
        <f>Prix!H205</f>
        <v>22</v>
      </c>
      <c r="F36" s="642"/>
      <c r="G36" s="49"/>
      <c r="H36" s="72"/>
      <c r="I36" s="324">
        <f>Prix!F205</f>
        <v>70</v>
      </c>
      <c r="J36" s="585"/>
      <c r="K36" s="606"/>
      <c r="L36" s="482"/>
      <c r="M36" s="467"/>
      <c r="N36" s="72"/>
      <c r="O36" s="23"/>
      <c r="P36" s="23"/>
    </row>
    <row r="37" spans="1:16" ht="13.5" customHeight="1">
      <c r="A37" s="23"/>
      <c r="B37" s="144"/>
      <c r="C37" s="147" t="s">
        <v>899</v>
      </c>
      <c r="D37" s="140" t="s">
        <v>1444</v>
      </c>
      <c r="E37" s="376">
        <f>Prix!H205</f>
        <v>22</v>
      </c>
      <c r="F37" s="642"/>
      <c r="G37" s="49"/>
      <c r="H37" s="72"/>
      <c r="I37" s="324">
        <f>Prix!F205</f>
        <v>70</v>
      </c>
      <c r="J37" s="585"/>
      <c r="K37" s="606"/>
      <c r="L37" s="482"/>
      <c r="M37" s="467"/>
      <c r="N37" s="72"/>
      <c r="O37" s="23"/>
      <c r="P37" s="23"/>
    </row>
    <row r="38" spans="1:16" ht="13.5" customHeight="1">
      <c r="A38" s="23"/>
      <c r="B38" s="165"/>
      <c r="C38" s="491"/>
      <c r="D38" s="480"/>
      <c r="E38" s="379"/>
      <c r="F38" s="600"/>
      <c r="G38" s="49"/>
      <c r="H38" s="72"/>
      <c r="I38" s="324"/>
      <c r="J38" s="66"/>
      <c r="K38" s="606"/>
      <c r="N38" s="23"/>
      <c r="O38" s="23"/>
      <c r="P38" s="23"/>
    </row>
    <row r="39" spans="1:16" ht="13.5" customHeight="1">
      <c r="A39" s="23"/>
      <c r="B39" s="165" t="s">
        <v>1398</v>
      </c>
      <c r="C39" s="491"/>
      <c r="D39" s="480" t="s">
        <v>1382</v>
      </c>
      <c r="E39" s="376">
        <f>Prix!H263</f>
        <v>17.5</v>
      </c>
      <c r="F39" s="373"/>
      <c r="G39" s="49">
        <f aca="true" t="shared" si="3" ref="G39:G44">F39*E39</f>
        <v>0</v>
      </c>
      <c r="H39" s="72"/>
      <c r="I39" s="324">
        <f>Prix!F263</f>
        <v>70</v>
      </c>
      <c r="J39" s="464" t="s">
        <v>520</v>
      </c>
      <c r="K39" s="606">
        <f aca="true" t="shared" si="4" ref="K39:K44">F39*I39</f>
        <v>0</v>
      </c>
      <c r="N39" s="23"/>
      <c r="O39" s="23"/>
      <c r="P39" s="23"/>
    </row>
    <row r="40" spans="1:16" ht="13.5" customHeight="1">
      <c r="A40" s="23"/>
      <c r="B40" s="165" t="s">
        <v>1399</v>
      </c>
      <c r="C40" s="491"/>
      <c r="D40" s="480" t="s">
        <v>1383</v>
      </c>
      <c r="E40" s="376">
        <f>Prix!H263</f>
        <v>17.5</v>
      </c>
      <c r="F40" s="373"/>
      <c r="G40" s="49">
        <f t="shared" si="3"/>
        <v>0</v>
      </c>
      <c r="H40" s="72"/>
      <c r="I40" s="324">
        <f>Prix!F263</f>
        <v>70</v>
      </c>
      <c r="J40" s="66"/>
      <c r="K40" s="606">
        <f t="shared" si="4"/>
        <v>0</v>
      </c>
      <c r="N40" s="23"/>
      <c r="O40" s="23"/>
      <c r="P40" s="23"/>
    </row>
    <row r="41" spans="1:16" ht="13.5" customHeight="1">
      <c r="A41" s="23"/>
      <c r="B41" s="165" t="s">
        <v>1400</v>
      </c>
      <c r="C41" s="491"/>
      <c r="D41" s="480" t="s">
        <v>1384</v>
      </c>
      <c r="E41" s="376">
        <f>Prix!H263</f>
        <v>17.5</v>
      </c>
      <c r="F41" s="373"/>
      <c r="G41" s="49">
        <f t="shared" si="3"/>
        <v>0</v>
      </c>
      <c r="H41" s="72"/>
      <c r="I41" s="324">
        <f>Prix!F263</f>
        <v>70</v>
      </c>
      <c r="J41" s="66"/>
      <c r="K41" s="606">
        <f t="shared" si="4"/>
        <v>0</v>
      </c>
      <c r="N41" s="23"/>
      <c r="O41" s="23"/>
      <c r="P41" s="23"/>
    </row>
    <row r="42" spans="1:16" ht="13.5" customHeight="1">
      <c r="A42" s="23"/>
      <c r="B42" s="165" t="s">
        <v>1066</v>
      </c>
      <c r="C42" s="491"/>
      <c r="D42" s="480" t="s">
        <v>1385</v>
      </c>
      <c r="E42" s="376">
        <f>Prix!H263</f>
        <v>17.5</v>
      </c>
      <c r="F42" s="373"/>
      <c r="G42" s="49">
        <f t="shared" si="3"/>
        <v>0</v>
      </c>
      <c r="H42" s="72"/>
      <c r="I42" s="324">
        <f>Prix!F263</f>
        <v>70</v>
      </c>
      <c r="J42" s="66"/>
      <c r="K42" s="606">
        <f t="shared" si="4"/>
        <v>0</v>
      </c>
      <c r="N42" s="23"/>
      <c r="O42" s="23"/>
      <c r="P42" s="23"/>
    </row>
    <row r="43" spans="1:16" ht="13.5" customHeight="1">
      <c r="A43" s="23"/>
      <c r="B43" s="165" t="s">
        <v>1389</v>
      </c>
      <c r="C43" s="491"/>
      <c r="D43" s="480" t="s">
        <v>1386</v>
      </c>
      <c r="E43" s="376">
        <f>Prix!H263</f>
        <v>17.5</v>
      </c>
      <c r="F43" s="373"/>
      <c r="G43" s="49">
        <f t="shared" si="3"/>
        <v>0</v>
      </c>
      <c r="H43" s="72"/>
      <c r="I43" s="324">
        <f>Prix!F263</f>
        <v>70</v>
      </c>
      <c r="J43" s="66"/>
      <c r="K43" s="606">
        <f t="shared" si="4"/>
        <v>0</v>
      </c>
      <c r="N43" s="23"/>
      <c r="O43" s="23"/>
      <c r="P43" s="23"/>
    </row>
    <row r="44" spans="1:16" ht="13.5" customHeight="1">
      <c r="A44" s="23"/>
      <c r="B44" s="165" t="s">
        <v>1406</v>
      </c>
      <c r="C44" s="491"/>
      <c r="D44" s="480" t="s">
        <v>1387</v>
      </c>
      <c r="E44" s="376">
        <f>Prix!H263</f>
        <v>17.5</v>
      </c>
      <c r="F44" s="373"/>
      <c r="G44" s="49">
        <f t="shared" si="3"/>
        <v>0</v>
      </c>
      <c r="H44" s="72"/>
      <c r="I44" s="324">
        <f>Prix!F263</f>
        <v>70</v>
      </c>
      <c r="J44" s="66"/>
      <c r="K44" s="606">
        <f t="shared" si="4"/>
        <v>0</v>
      </c>
      <c r="N44" s="23"/>
      <c r="O44" s="23"/>
      <c r="P44" s="23"/>
    </row>
    <row r="45" spans="1:16" ht="15" customHeight="1">
      <c r="A45" s="23"/>
      <c r="B45" s="23"/>
      <c r="C45" s="23"/>
      <c r="D45" s="66"/>
      <c r="E45" s="23"/>
      <c r="F45" s="247"/>
      <c r="G45" s="116"/>
      <c r="H45" s="23"/>
      <c r="J45" s="66"/>
      <c r="N45" s="23"/>
      <c r="O45" s="23"/>
      <c r="P45" s="23"/>
    </row>
    <row r="46" spans="1:16" ht="12.75">
      <c r="A46" s="23"/>
      <c r="B46" s="23"/>
      <c r="C46" s="23"/>
      <c r="D46" s="66"/>
      <c r="E46" s="604" t="s">
        <v>262</v>
      </c>
      <c r="F46" s="334">
        <f>SUM(F7:F44)</f>
        <v>0</v>
      </c>
      <c r="G46" s="23"/>
      <c r="H46" s="23"/>
      <c r="I46" s="247"/>
      <c r="J46" s="604" t="s">
        <v>261</v>
      </c>
      <c r="K46" s="30">
        <f>SUM(K7:K44)</f>
        <v>0</v>
      </c>
      <c r="L46" s="72" t="s">
        <v>520</v>
      </c>
      <c r="M46" s="49"/>
      <c r="N46" s="23"/>
      <c r="O46" s="23"/>
      <c r="P46" s="23"/>
    </row>
    <row r="47" spans="1:16" ht="12.75">
      <c r="A47" s="23"/>
      <c r="B47" s="23"/>
      <c r="C47" s="492"/>
      <c r="D47" s="66"/>
      <c r="E47" s="23"/>
      <c r="F47" s="247"/>
      <c r="G47" s="49"/>
      <c r="H47" s="23"/>
      <c r="I47" s="247"/>
      <c r="J47" s="66"/>
      <c r="M47" s="49"/>
      <c r="N47" s="23"/>
      <c r="O47" s="23"/>
      <c r="P47" s="23"/>
    </row>
    <row r="48" spans="6:7" ht="19.5" customHeight="1">
      <c r="F48" s="126" t="s">
        <v>263</v>
      </c>
      <c r="G48" s="493">
        <f>SUM(G7:G44)</f>
        <v>0</v>
      </c>
    </row>
  </sheetData>
  <sheetProtection password="C4FD" sheet="1"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48"/>
  <sheetViews>
    <sheetView workbookViewId="0" topLeftCell="A7">
      <selection activeCell="F20" sqref="F20"/>
    </sheetView>
  </sheetViews>
  <sheetFormatPr defaultColWidth="11.421875" defaultRowHeight="12.75"/>
  <cols>
    <col min="1" max="1" width="2.140625" style="0" customWidth="1"/>
    <col min="2" max="2" width="17.140625" style="0" customWidth="1"/>
    <col min="3" max="3" width="11.421875" style="0" customWidth="1"/>
    <col min="4" max="4" width="9.28125" style="1" customWidth="1"/>
    <col min="5" max="5" width="8.57421875" style="50" customWidth="1"/>
    <col min="6" max="6" width="7.140625" style="30" customWidth="1"/>
    <col min="7" max="7" width="10.00390625" style="50" customWidth="1"/>
    <col min="8" max="8" width="2.8515625" style="0" customWidth="1"/>
    <col min="9" max="9" width="11.421875" style="0" customWidth="1"/>
    <col min="10" max="10" width="8.57421875" style="1" customWidth="1"/>
    <col min="11" max="11" width="7.140625" style="50" customWidth="1"/>
    <col min="12" max="12" width="10.00390625" style="30" customWidth="1"/>
    <col min="13" max="13" width="2.8515625" style="0" customWidth="1"/>
    <col min="14" max="14" width="11.421875" style="0" customWidth="1"/>
    <col min="15" max="15" width="8.57421875" style="1" customWidth="1"/>
    <col min="16" max="16" width="7.140625" style="50" customWidth="1"/>
    <col min="17" max="17" width="10.00390625" style="30" customWidth="1"/>
  </cols>
  <sheetData>
    <row r="1" spans="1:17" s="15" customFormat="1" ht="24.75" customHeight="1">
      <c r="A1" s="43"/>
      <c r="B1" s="55" t="s">
        <v>26</v>
      </c>
      <c r="C1" s="22"/>
      <c r="D1" s="130"/>
      <c r="F1" s="579" t="s">
        <v>904</v>
      </c>
      <c r="G1" s="22"/>
      <c r="I1" s="22"/>
      <c r="K1" s="659">
        <f>'Poste et ristourne'!O21</f>
        <v>2024</v>
      </c>
      <c r="L1" s="22"/>
      <c r="M1" s="59"/>
      <c r="N1" s="22"/>
      <c r="P1" s="336" t="str">
        <f>Prix!R5</f>
        <v>Prix</v>
      </c>
      <c r="Q1" s="22"/>
    </row>
    <row r="2" spans="1:17" ht="7.5" customHeight="1">
      <c r="A2" s="23"/>
      <c r="B2" s="23"/>
      <c r="C2" s="23"/>
      <c r="D2" s="66"/>
      <c r="E2" s="49"/>
      <c r="F2" s="71"/>
      <c r="G2" s="49"/>
      <c r="H2" s="23"/>
      <c r="I2" s="23"/>
      <c r="J2" s="66"/>
      <c r="K2" s="49"/>
      <c r="L2" s="71"/>
      <c r="M2" s="23"/>
      <c r="N2" s="23"/>
      <c r="O2" s="66"/>
      <c r="P2" s="49"/>
      <c r="Q2" s="71"/>
    </row>
    <row r="3" spans="1:16" ht="12.75">
      <c r="A3" s="23"/>
      <c r="B3" s="23"/>
      <c r="C3" s="23"/>
      <c r="D3" s="66"/>
      <c r="E3" s="49"/>
      <c r="F3" s="71"/>
      <c r="H3" s="23"/>
      <c r="I3" s="66"/>
      <c r="J3" s="49"/>
      <c r="K3" s="71"/>
      <c r="M3" s="23"/>
      <c r="N3" s="645" t="s">
        <v>1368</v>
      </c>
      <c r="O3" s="49"/>
      <c r="P3" s="71"/>
    </row>
    <row r="4" spans="1:17" ht="12.75">
      <c r="A4" s="23"/>
      <c r="B4" s="143" t="s">
        <v>259</v>
      </c>
      <c r="C4" s="23"/>
      <c r="D4" s="66"/>
      <c r="E4" s="75" t="s">
        <v>286</v>
      </c>
      <c r="F4" s="71">
        <f>Prix!F194</f>
        <v>70</v>
      </c>
      <c r="G4" s="49"/>
      <c r="H4" s="23"/>
      <c r="I4" s="66"/>
      <c r="J4" s="75" t="s">
        <v>286</v>
      </c>
      <c r="K4" s="71">
        <f>Prix!F195</f>
        <v>100</v>
      </c>
      <c r="L4" s="49"/>
      <c r="M4" s="23"/>
      <c r="N4" s="66"/>
      <c r="O4" s="75" t="s">
        <v>286</v>
      </c>
      <c r="P4" s="71">
        <f>Prix!F196</f>
        <v>150</v>
      </c>
      <c r="Q4" s="49"/>
    </row>
    <row r="5" spans="1:17" ht="12.75">
      <c r="A5" s="23"/>
      <c r="B5" s="143" t="s">
        <v>905</v>
      </c>
      <c r="C5" s="23"/>
      <c r="D5" s="66"/>
      <c r="E5" s="49"/>
      <c r="F5" s="71"/>
      <c r="G5" s="49" t="s">
        <v>2</v>
      </c>
      <c r="H5" s="23"/>
      <c r="I5" s="586" t="s">
        <v>906</v>
      </c>
      <c r="J5" s="49"/>
      <c r="K5" s="71"/>
      <c r="L5" s="49" t="s">
        <v>2</v>
      </c>
      <c r="M5" s="23"/>
      <c r="N5" s="586" t="s">
        <v>906</v>
      </c>
      <c r="O5" s="49"/>
      <c r="P5" s="71"/>
      <c r="Q5" s="49" t="s">
        <v>2</v>
      </c>
    </row>
    <row r="6" spans="1:17" ht="15" customHeight="1">
      <c r="A6" s="23"/>
      <c r="C6" s="23"/>
      <c r="D6" s="66" t="s">
        <v>183</v>
      </c>
      <c r="E6" s="49" t="s">
        <v>2</v>
      </c>
      <c r="F6" s="287" t="s">
        <v>3</v>
      </c>
      <c r="G6" s="49" t="s">
        <v>204</v>
      </c>
      <c r="H6" s="23"/>
      <c r="I6" s="66" t="s">
        <v>183</v>
      </c>
      <c r="J6" s="49" t="s">
        <v>2</v>
      </c>
      <c r="K6" s="287" t="s">
        <v>3</v>
      </c>
      <c r="L6" s="49" t="s">
        <v>204</v>
      </c>
      <c r="M6" s="23"/>
      <c r="N6" s="66" t="s">
        <v>183</v>
      </c>
      <c r="O6" s="49" t="s">
        <v>2</v>
      </c>
      <c r="P6" s="287" t="s">
        <v>3</v>
      </c>
      <c r="Q6" s="49" t="s">
        <v>204</v>
      </c>
    </row>
    <row r="7" spans="1:17" ht="7.5" customHeight="1">
      <c r="A7" s="23"/>
      <c r="B7" s="143"/>
      <c r="C7" s="23"/>
      <c r="D7" s="66"/>
      <c r="E7" s="49"/>
      <c r="F7" s="71"/>
      <c r="G7" s="49"/>
      <c r="H7" s="23"/>
      <c r="I7" s="66"/>
      <c r="J7" s="49"/>
      <c r="K7" s="71"/>
      <c r="L7" s="49"/>
      <c r="M7" s="23"/>
      <c r="N7" s="66"/>
      <c r="O7" s="49"/>
      <c r="P7" s="71"/>
      <c r="Q7" s="49"/>
    </row>
    <row r="8" spans="1:17" ht="15" customHeight="1">
      <c r="A8" s="23"/>
      <c r="B8" s="144" t="s">
        <v>976</v>
      </c>
      <c r="C8" s="488" t="s">
        <v>776</v>
      </c>
      <c r="D8" s="140" t="s">
        <v>973</v>
      </c>
      <c r="E8" s="376">
        <f>Prix!H194</f>
        <v>12</v>
      </c>
      <c r="F8" s="373"/>
      <c r="G8" s="49">
        <f aca="true" t="shared" si="0" ref="G8:G38">F8*E8</f>
        <v>0</v>
      </c>
      <c r="H8" s="23"/>
      <c r="I8" s="140" t="s">
        <v>974</v>
      </c>
      <c r="J8" s="376">
        <f>Prix!H195</f>
        <v>22</v>
      </c>
      <c r="K8" s="373"/>
      <c r="L8" s="49">
        <f aca="true" t="shared" si="1" ref="L8:L38">K8*J8</f>
        <v>0</v>
      </c>
      <c r="M8" s="23"/>
      <c r="N8" s="140" t="s">
        <v>975</v>
      </c>
      <c r="O8" s="376">
        <f>Prix!H196</f>
        <v>40</v>
      </c>
      <c r="P8" s="642"/>
      <c r="Q8" s="49">
        <f aca="true" t="shared" si="2" ref="Q8:Q38">P8*O8</f>
        <v>0</v>
      </c>
    </row>
    <row r="9" spans="1:17" ht="15" customHeight="1">
      <c r="A9" s="23"/>
      <c r="B9" s="144"/>
      <c r="C9" s="489" t="s">
        <v>777</v>
      </c>
      <c r="D9" s="140" t="s">
        <v>978</v>
      </c>
      <c r="E9" s="376">
        <f>Prix!H194</f>
        <v>12</v>
      </c>
      <c r="F9" s="373"/>
      <c r="G9" s="49">
        <f t="shared" si="0"/>
        <v>0</v>
      </c>
      <c r="H9" s="23"/>
      <c r="I9" s="140" t="s">
        <v>988</v>
      </c>
      <c r="J9" s="376">
        <f>Prix!H195</f>
        <v>22</v>
      </c>
      <c r="K9" s="373"/>
      <c r="L9" s="49">
        <f t="shared" si="1"/>
        <v>0</v>
      </c>
      <c r="M9" s="23"/>
      <c r="N9" s="140" t="s">
        <v>983</v>
      </c>
      <c r="O9" s="376">
        <f>Prix!H196</f>
        <v>40</v>
      </c>
      <c r="P9" s="642"/>
      <c r="Q9" s="49">
        <f t="shared" si="2"/>
        <v>0</v>
      </c>
    </row>
    <row r="10" spans="1:17" ht="15" customHeight="1">
      <c r="A10" s="23"/>
      <c r="B10" s="144"/>
      <c r="C10" s="489" t="s">
        <v>778</v>
      </c>
      <c r="D10" s="140" t="s">
        <v>979</v>
      </c>
      <c r="E10" s="376">
        <f>Prix!H194</f>
        <v>12</v>
      </c>
      <c r="F10" s="373"/>
      <c r="G10" s="49">
        <f t="shared" si="0"/>
        <v>0</v>
      </c>
      <c r="H10" s="23"/>
      <c r="I10" s="140" t="s">
        <v>989</v>
      </c>
      <c r="J10" s="376">
        <f>Prix!H195</f>
        <v>22</v>
      </c>
      <c r="K10" s="373"/>
      <c r="L10" s="49">
        <f t="shared" si="1"/>
        <v>0</v>
      </c>
      <c r="M10" s="23"/>
      <c r="N10" s="140" t="s">
        <v>984</v>
      </c>
      <c r="O10" s="376">
        <f>Prix!H196</f>
        <v>40</v>
      </c>
      <c r="P10" s="642"/>
      <c r="Q10" s="49">
        <f t="shared" si="2"/>
        <v>0</v>
      </c>
    </row>
    <row r="11" spans="1:17" ht="15" customHeight="1">
      <c r="A11" s="23"/>
      <c r="B11" s="144" t="s">
        <v>784</v>
      </c>
      <c r="C11" s="488" t="s">
        <v>776</v>
      </c>
      <c r="D11" s="140" t="s">
        <v>1372</v>
      </c>
      <c r="E11" s="376">
        <f>Prix!H194</f>
        <v>12</v>
      </c>
      <c r="F11" s="375"/>
      <c r="G11" s="467">
        <f>F11*E11</f>
        <v>0</v>
      </c>
      <c r="H11" s="339"/>
      <c r="I11" s="140" t="s">
        <v>1375</v>
      </c>
      <c r="J11" s="376">
        <f>Prix!H195</f>
        <v>22</v>
      </c>
      <c r="K11" s="375"/>
      <c r="L11" s="467">
        <f>K11*J11</f>
        <v>0</v>
      </c>
      <c r="M11" s="339"/>
      <c r="N11" s="140" t="s">
        <v>1378</v>
      </c>
      <c r="O11" s="376">
        <f>Prix!H196</f>
        <v>40</v>
      </c>
      <c r="P11" s="643"/>
      <c r="Q11" s="467">
        <f>P11*O11</f>
        <v>0</v>
      </c>
    </row>
    <row r="12" spans="1:17" ht="15" customHeight="1">
      <c r="A12" s="23"/>
      <c r="B12" s="144"/>
      <c r="C12" s="489" t="s">
        <v>777</v>
      </c>
      <c r="D12" s="140" t="s">
        <v>1373</v>
      </c>
      <c r="E12" s="376">
        <f>Prix!H194</f>
        <v>12</v>
      </c>
      <c r="F12" s="373"/>
      <c r="G12" s="49">
        <f>F12*E12</f>
        <v>0</v>
      </c>
      <c r="H12" s="146"/>
      <c r="I12" s="140" t="s">
        <v>1376</v>
      </c>
      <c r="J12" s="376">
        <f>Prix!H195</f>
        <v>22</v>
      </c>
      <c r="K12" s="373"/>
      <c r="L12" s="49">
        <f>K12*J12</f>
        <v>0</v>
      </c>
      <c r="M12" s="146"/>
      <c r="N12" s="140" t="s">
        <v>1379</v>
      </c>
      <c r="O12" s="376">
        <f>Prix!H196</f>
        <v>40</v>
      </c>
      <c r="P12" s="642"/>
      <c r="Q12" s="49">
        <f>P12*O12</f>
        <v>0</v>
      </c>
    </row>
    <row r="13" spans="1:17" ht="15" customHeight="1">
      <c r="A13" s="23"/>
      <c r="B13" s="144"/>
      <c r="C13" s="489" t="s">
        <v>778</v>
      </c>
      <c r="D13" s="140" t="s">
        <v>1374</v>
      </c>
      <c r="E13" s="376">
        <f>Prix!H194</f>
        <v>12</v>
      </c>
      <c r="F13" s="375"/>
      <c r="G13" s="49">
        <f>F13*E13</f>
        <v>0</v>
      </c>
      <c r="H13" s="23"/>
      <c r="I13" s="140" t="s">
        <v>1377</v>
      </c>
      <c r="J13" s="376">
        <f>Prix!H195</f>
        <v>22</v>
      </c>
      <c r="K13" s="375"/>
      <c r="L13" s="49">
        <f>K13*J13</f>
        <v>0</v>
      </c>
      <c r="M13" s="23"/>
      <c r="N13" s="140" t="s">
        <v>1380</v>
      </c>
      <c r="O13" s="376">
        <f>Prix!H196</f>
        <v>40</v>
      </c>
      <c r="P13" s="643"/>
      <c r="Q13" s="49">
        <f>P13*O13</f>
        <v>0</v>
      </c>
    </row>
    <row r="14" spans="1:17" ht="15" customHeight="1">
      <c r="A14" s="23"/>
      <c r="B14" s="144" t="s">
        <v>977</v>
      </c>
      <c r="C14" s="488" t="s">
        <v>776</v>
      </c>
      <c r="D14" s="140" t="s">
        <v>980</v>
      </c>
      <c r="E14" s="376">
        <f>Prix!H194</f>
        <v>12</v>
      </c>
      <c r="F14" s="375"/>
      <c r="G14" s="49">
        <f t="shared" si="0"/>
        <v>0</v>
      </c>
      <c r="H14" s="23"/>
      <c r="I14" s="140" t="s">
        <v>990</v>
      </c>
      <c r="J14" s="376">
        <f>Prix!H195</f>
        <v>22</v>
      </c>
      <c r="K14" s="375"/>
      <c r="L14" s="49">
        <f t="shared" si="1"/>
        <v>0</v>
      </c>
      <c r="M14" s="23"/>
      <c r="N14" s="140" t="s">
        <v>985</v>
      </c>
      <c r="O14" s="376">
        <f>Prix!H196</f>
        <v>40</v>
      </c>
      <c r="P14" s="643"/>
      <c r="Q14" s="49">
        <f t="shared" si="2"/>
        <v>0</v>
      </c>
    </row>
    <row r="15" spans="1:17" ht="15" customHeight="1">
      <c r="A15" s="23"/>
      <c r="B15" s="144"/>
      <c r="C15" s="489" t="s">
        <v>777</v>
      </c>
      <c r="D15" s="140" t="s">
        <v>981</v>
      </c>
      <c r="E15" s="376">
        <f>Prix!H194</f>
        <v>12</v>
      </c>
      <c r="F15" s="375"/>
      <c r="G15" s="467">
        <f t="shared" si="0"/>
        <v>0</v>
      </c>
      <c r="H15" s="339"/>
      <c r="I15" s="140" t="s">
        <v>991</v>
      </c>
      <c r="J15" s="376">
        <f>Prix!H195</f>
        <v>22</v>
      </c>
      <c r="K15" s="375"/>
      <c r="L15" s="467">
        <f t="shared" si="1"/>
        <v>0</v>
      </c>
      <c r="M15" s="339"/>
      <c r="N15" s="140" t="s">
        <v>986</v>
      </c>
      <c r="O15" s="376">
        <f>Prix!H196</f>
        <v>40</v>
      </c>
      <c r="P15" s="643"/>
      <c r="Q15" s="467">
        <f t="shared" si="2"/>
        <v>0</v>
      </c>
    </row>
    <row r="16" spans="1:17" ht="15" customHeight="1">
      <c r="A16" s="23"/>
      <c r="B16" s="144"/>
      <c r="C16" s="489" t="s">
        <v>778</v>
      </c>
      <c r="D16" s="140" t="s">
        <v>982</v>
      </c>
      <c r="E16" s="376">
        <f>Prix!H194</f>
        <v>12</v>
      </c>
      <c r="F16" s="375"/>
      <c r="G16" s="467">
        <f t="shared" si="0"/>
        <v>0</v>
      </c>
      <c r="H16" s="339"/>
      <c r="I16" s="140" t="s">
        <v>992</v>
      </c>
      <c r="J16" s="376">
        <f>Prix!H195</f>
        <v>22</v>
      </c>
      <c r="K16" s="375"/>
      <c r="L16" s="467">
        <f t="shared" si="1"/>
        <v>0</v>
      </c>
      <c r="M16" s="339"/>
      <c r="N16" s="140" t="s">
        <v>987</v>
      </c>
      <c r="O16" s="376">
        <f>Prix!H196</f>
        <v>40</v>
      </c>
      <c r="P16" s="643"/>
      <c r="Q16" s="467">
        <f t="shared" si="2"/>
        <v>0</v>
      </c>
    </row>
    <row r="17" spans="1:17" ht="15" customHeight="1">
      <c r="A17" s="23"/>
      <c r="B17" s="144" t="s">
        <v>1331</v>
      </c>
      <c r="C17" s="488" t="s">
        <v>777</v>
      </c>
      <c r="D17" s="140" t="s">
        <v>1332</v>
      </c>
      <c r="E17" s="376">
        <f>Prix!H206</f>
        <v>12</v>
      </c>
      <c r="F17" s="373"/>
      <c r="G17" s="49">
        <f>F17*E17</f>
        <v>0</v>
      </c>
      <c r="H17" s="72"/>
      <c r="I17" s="140" t="s">
        <v>1333</v>
      </c>
      <c r="J17" s="376">
        <f>Prix!H207</f>
        <v>22</v>
      </c>
      <c r="K17" s="373"/>
      <c r="L17" s="49">
        <f>K17*J17</f>
        <v>0</v>
      </c>
      <c r="M17" s="72"/>
      <c r="N17" s="140" t="s">
        <v>1334</v>
      </c>
      <c r="O17" s="376">
        <f>Prix!H208</f>
        <v>40</v>
      </c>
      <c r="P17" s="642"/>
      <c r="Q17" s="49">
        <f>P17*O17</f>
        <v>0</v>
      </c>
    </row>
    <row r="18" spans="1:17" ht="15" customHeight="1">
      <c r="A18" s="23"/>
      <c r="B18" s="144" t="s">
        <v>779</v>
      </c>
      <c r="C18" s="488" t="s">
        <v>776</v>
      </c>
      <c r="D18" s="140" t="s">
        <v>1001</v>
      </c>
      <c r="E18" s="376">
        <f>Prix!H197</f>
        <v>13</v>
      </c>
      <c r="F18" s="373"/>
      <c r="G18" s="49">
        <f t="shared" si="0"/>
        <v>0</v>
      </c>
      <c r="H18" s="72"/>
      <c r="I18" s="140" t="s">
        <v>1002</v>
      </c>
      <c r="J18" s="376">
        <f>Prix!H195</f>
        <v>22</v>
      </c>
      <c r="K18" s="373"/>
      <c r="L18" s="49">
        <f t="shared" si="1"/>
        <v>0</v>
      </c>
      <c r="M18" s="72"/>
      <c r="N18" s="140" t="s">
        <v>1005</v>
      </c>
      <c r="O18" s="376">
        <f>Prix!H196</f>
        <v>40</v>
      </c>
      <c r="P18" s="642"/>
      <c r="Q18" s="49">
        <f t="shared" si="2"/>
        <v>0</v>
      </c>
    </row>
    <row r="19" spans="1:17" ht="15" customHeight="1">
      <c r="A19" s="23"/>
      <c r="B19" s="144"/>
      <c r="C19" s="489" t="s">
        <v>777</v>
      </c>
      <c r="D19" s="140" t="s">
        <v>1000</v>
      </c>
      <c r="E19" s="376">
        <f>Prix!H197</f>
        <v>13</v>
      </c>
      <c r="F19" s="373"/>
      <c r="G19" s="49">
        <f t="shared" si="0"/>
        <v>0</v>
      </c>
      <c r="H19" s="23"/>
      <c r="I19" s="140" t="s">
        <v>1003</v>
      </c>
      <c r="J19" s="376">
        <f>Prix!H195</f>
        <v>22</v>
      </c>
      <c r="K19" s="373"/>
      <c r="L19" s="49">
        <f t="shared" si="1"/>
        <v>0</v>
      </c>
      <c r="M19" s="23"/>
      <c r="N19" s="140" t="s">
        <v>1004</v>
      </c>
      <c r="O19" s="376">
        <f>Prix!H196</f>
        <v>40</v>
      </c>
      <c r="P19" s="642"/>
      <c r="Q19" s="49">
        <f t="shared" si="2"/>
        <v>0</v>
      </c>
    </row>
    <row r="20" spans="1:17" ht="15" customHeight="1">
      <c r="A20" s="23"/>
      <c r="B20" s="144" t="s">
        <v>788</v>
      </c>
      <c r="C20" s="489"/>
      <c r="D20" s="167" t="s">
        <v>1008</v>
      </c>
      <c r="E20" s="376">
        <f>Prix!H200</f>
        <v>15</v>
      </c>
      <c r="F20" s="642"/>
      <c r="G20" s="49"/>
      <c r="H20" s="72"/>
      <c r="I20" s="167" t="s">
        <v>1007</v>
      </c>
      <c r="J20" s="376">
        <f>Prix!H201</f>
        <v>28</v>
      </c>
      <c r="K20" s="642"/>
      <c r="L20" s="49"/>
      <c r="M20" s="72"/>
      <c r="N20" s="167" t="s">
        <v>1006</v>
      </c>
      <c r="O20" s="376">
        <f>Prix!H202</f>
        <v>52</v>
      </c>
      <c r="P20" s="642"/>
      <c r="Q20" s="49">
        <f t="shared" si="2"/>
        <v>0</v>
      </c>
    </row>
    <row r="21" spans="1:17" ht="15" customHeight="1">
      <c r="A21" s="23"/>
      <c r="B21" s="144" t="s">
        <v>780</v>
      </c>
      <c r="C21" s="489" t="s">
        <v>777</v>
      </c>
      <c r="D21" s="167" t="s">
        <v>993</v>
      </c>
      <c r="E21" s="376">
        <f>Prix!H197</f>
        <v>13</v>
      </c>
      <c r="F21" s="375"/>
      <c r="G21" s="49">
        <f>F21*E21</f>
        <v>0</v>
      </c>
      <c r="H21" s="23"/>
      <c r="I21" s="167" t="s">
        <v>994</v>
      </c>
      <c r="J21" s="376">
        <f>Prix!H198</f>
        <v>24</v>
      </c>
      <c r="K21" s="375"/>
      <c r="L21" s="49">
        <f>K21*J21</f>
        <v>0</v>
      </c>
      <c r="M21" s="23"/>
      <c r="N21" s="167" t="s">
        <v>995</v>
      </c>
      <c r="O21" s="376">
        <f>Prix!H199</f>
        <v>44</v>
      </c>
      <c r="P21" s="643"/>
      <c r="Q21" s="49">
        <f>P21*O21</f>
        <v>0</v>
      </c>
    </row>
    <row r="22" spans="1:17" ht="15" customHeight="1">
      <c r="A22" s="23"/>
      <c r="B22" s="144"/>
      <c r="C22" s="584" t="s">
        <v>996</v>
      </c>
      <c r="D22" s="167" t="s">
        <v>997</v>
      </c>
      <c r="E22" s="376">
        <f>Prix!H197</f>
        <v>13</v>
      </c>
      <c r="F22" s="373"/>
      <c r="G22" s="49">
        <f>F22*E22</f>
        <v>0</v>
      </c>
      <c r="H22" s="23"/>
      <c r="I22" s="167" t="s">
        <v>998</v>
      </c>
      <c r="J22" s="376">
        <f>Prix!H198</f>
        <v>24</v>
      </c>
      <c r="K22" s="373"/>
      <c r="L22" s="49">
        <f>K22*J22</f>
        <v>0</v>
      </c>
      <c r="M22" s="23"/>
      <c r="N22" s="167" t="s">
        <v>999</v>
      </c>
      <c r="O22" s="376">
        <f>Prix!H199</f>
        <v>44</v>
      </c>
      <c r="P22" s="642"/>
      <c r="Q22" s="49">
        <f>P22*O22</f>
        <v>0</v>
      </c>
    </row>
    <row r="23" spans="1:17" ht="15" customHeight="1">
      <c r="A23" s="23"/>
      <c r="B23" s="578" t="s">
        <v>1009</v>
      </c>
      <c r="C23" s="490"/>
      <c r="D23" s="480" t="s">
        <v>1010</v>
      </c>
      <c r="E23" s="376">
        <f>Prix!H200</f>
        <v>15</v>
      </c>
      <c r="F23" s="373"/>
      <c r="G23" s="49">
        <f t="shared" si="0"/>
        <v>0</v>
      </c>
      <c r="H23" s="72"/>
      <c r="I23" s="480" t="s">
        <v>1011</v>
      </c>
      <c r="J23" s="376">
        <f>Prix!H201</f>
        <v>28</v>
      </c>
      <c r="K23" s="373"/>
      <c r="L23" s="49">
        <f t="shared" si="1"/>
        <v>0</v>
      </c>
      <c r="M23" s="72"/>
      <c r="N23" s="480" t="s">
        <v>1012</v>
      </c>
      <c r="O23" s="376">
        <f>Prix!H202</f>
        <v>52</v>
      </c>
      <c r="P23" s="642"/>
      <c r="Q23" s="49">
        <f t="shared" si="2"/>
        <v>0</v>
      </c>
    </row>
    <row r="24" spans="1:17" ht="15" customHeight="1">
      <c r="A24" s="23"/>
      <c r="B24" s="165" t="s">
        <v>564</v>
      </c>
      <c r="C24" s="491" t="s">
        <v>781</v>
      </c>
      <c r="D24" s="480" t="s">
        <v>1016</v>
      </c>
      <c r="E24" s="376">
        <f>Prix!H197</f>
        <v>13</v>
      </c>
      <c r="F24" s="373"/>
      <c r="G24" s="49">
        <f t="shared" si="0"/>
        <v>0</v>
      </c>
      <c r="H24" s="72"/>
      <c r="I24" s="480" t="s">
        <v>1019</v>
      </c>
      <c r="J24" s="376">
        <f>Prix!H198</f>
        <v>24</v>
      </c>
      <c r="K24" s="373"/>
      <c r="L24" s="49">
        <f t="shared" si="1"/>
        <v>0</v>
      </c>
      <c r="M24" s="72"/>
      <c r="N24" s="480" t="s">
        <v>1022</v>
      </c>
      <c r="O24" s="376">
        <f>Prix!H199</f>
        <v>44</v>
      </c>
      <c r="P24" s="642"/>
      <c r="Q24" s="49">
        <f t="shared" si="2"/>
        <v>0</v>
      </c>
    </row>
    <row r="25" spans="1:17" ht="15" customHeight="1">
      <c r="A25" s="23"/>
      <c r="B25" s="165"/>
      <c r="C25" s="491" t="s">
        <v>782</v>
      </c>
      <c r="D25" s="480" t="s">
        <v>1017</v>
      </c>
      <c r="E25" s="376">
        <f>Prix!H197</f>
        <v>13</v>
      </c>
      <c r="F25" s="373"/>
      <c r="G25" s="49">
        <f t="shared" si="0"/>
        <v>0</v>
      </c>
      <c r="H25" s="72"/>
      <c r="I25" s="480" t="s">
        <v>1020</v>
      </c>
      <c r="J25" s="376">
        <f>Prix!H198</f>
        <v>24</v>
      </c>
      <c r="K25" s="373"/>
      <c r="L25" s="49">
        <f t="shared" si="1"/>
        <v>0</v>
      </c>
      <c r="M25" s="72"/>
      <c r="N25" s="480" t="s">
        <v>1023</v>
      </c>
      <c r="O25" s="376">
        <f>Prix!H199</f>
        <v>44</v>
      </c>
      <c r="P25" s="642"/>
      <c r="Q25" s="49">
        <f t="shared" si="2"/>
        <v>0</v>
      </c>
    </row>
    <row r="26" spans="1:17" ht="15" customHeight="1">
      <c r="A26" s="23"/>
      <c r="B26" s="165" t="s">
        <v>1015</v>
      </c>
      <c r="C26" s="491"/>
      <c r="D26" s="480" t="s">
        <v>1018</v>
      </c>
      <c r="E26" s="376">
        <f>Prix!H197</f>
        <v>13</v>
      </c>
      <c r="F26" s="373"/>
      <c r="G26" s="49">
        <f t="shared" si="0"/>
        <v>0</v>
      </c>
      <c r="H26" s="72"/>
      <c r="I26" s="480" t="s">
        <v>1021</v>
      </c>
      <c r="J26" s="376">
        <f>Prix!H198</f>
        <v>24</v>
      </c>
      <c r="K26" s="373"/>
      <c r="L26" s="49">
        <f t="shared" si="1"/>
        <v>0</v>
      </c>
      <c r="M26" s="72"/>
      <c r="N26" s="480" t="s">
        <v>1024</v>
      </c>
      <c r="O26" s="376">
        <f>Prix!H199</f>
        <v>44</v>
      </c>
      <c r="P26" s="642"/>
      <c r="Q26" s="49">
        <f t="shared" si="2"/>
        <v>0</v>
      </c>
    </row>
    <row r="27" spans="1:17" ht="15" customHeight="1">
      <c r="A27" s="23"/>
      <c r="B27" s="165" t="s">
        <v>1025</v>
      </c>
      <c r="C27" s="491" t="s">
        <v>776</v>
      </c>
      <c r="D27" s="480" t="s">
        <v>124</v>
      </c>
      <c r="E27" s="379"/>
      <c r="F27" s="600"/>
      <c r="G27" s="49"/>
      <c r="H27" s="72"/>
      <c r="I27" s="480" t="s">
        <v>1337</v>
      </c>
      <c r="J27" s="376">
        <f>Prix!H198</f>
        <v>24</v>
      </c>
      <c r="K27" s="373"/>
      <c r="L27" s="49">
        <f t="shared" si="1"/>
        <v>0</v>
      </c>
      <c r="M27" s="72"/>
      <c r="N27" s="480" t="s">
        <v>1338</v>
      </c>
      <c r="O27" s="376">
        <f>Prix!H199</f>
        <v>44</v>
      </c>
      <c r="P27" s="642"/>
      <c r="Q27" s="49">
        <f t="shared" si="2"/>
        <v>0</v>
      </c>
    </row>
    <row r="28" spans="1:17" ht="15" customHeight="1">
      <c r="A28" s="23"/>
      <c r="B28" s="165"/>
      <c r="C28" s="485" t="s">
        <v>777</v>
      </c>
      <c r="D28" s="480" t="s">
        <v>124</v>
      </c>
      <c r="E28" s="379"/>
      <c r="F28" s="600"/>
      <c r="G28" s="49"/>
      <c r="H28" s="72"/>
      <c r="I28" s="480" t="s">
        <v>1026</v>
      </c>
      <c r="J28" s="376">
        <f>Prix!H198</f>
        <v>24</v>
      </c>
      <c r="K28" s="373"/>
      <c r="L28" s="49">
        <f>K28*J28</f>
        <v>0</v>
      </c>
      <c r="M28" s="72"/>
      <c r="N28" s="480" t="s">
        <v>1029</v>
      </c>
      <c r="O28" s="376">
        <f>Prix!H199</f>
        <v>44</v>
      </c>
      <c r="P28" s="642"/>
      <c r="Q28" s="49">
        <f>P28*O28</f>
        <v>0</v>
      </c>
    </row>
    <row r="29" spans="1:17" ht="15" customHeight="1">
      <c r="A29" s="23"/>
      <c r="B29" s="165" t="s">
        <v>783</v>
      </c>
      <c r="C29" s="491" t="s">
        <v>776</v>
      </c>
      <c r="D29" s="480" t="s">
        <v>124</v>
      </c>
      <c r="E29" s="379"/>
      <c r="F29" s="600"/>
      <c r="G29" s="49"/>
      <c r="H29" s="72"/>
      <c r="I29" s="480" t="s">
        <v>1339</v>
      </c>
      <c r="J29" s="376">
        <f>Prix!H201</f>
        <v>28</v>
      </c>
      <c r="K29" s="373"/>
      <c r="L29" s="49">
        <f t="shared" si="1"/>
        <v>0</v>
      </c>
      <c r="M29" s="72"/>
      <c r="N29" s="480" t="s">
        <v>1340</v>
      </c>
      <c r="O29" s="376">
        <f>Prix!H202</f>
        <v>52</v>
      </c>
      <c r="P29" s="642"/>
      <c r="Q29" s="49">
        <f t="shared" si="2"/>
        <v>0</v>
      </c>
    </row>
    <row r="30" spans="1:17" ht="15" customHeight="1">
      <c r="A30" s="23"/>
      <c r="B30" s="165"/>
      <c r="C30" s="491" t="s">
        <v>777</v>
      </c>
      <c r="D30" s="480" t="s">
        <v>124</v>
      </c>
      <c r="E30" s="379"/>
      <c r="F30" s="600"/>
      <c r="G30" s="49"/>
      <c r="H30" s="72"/>
      <c r="I30" s="480" t="s">
        <v>1027</v>
      </c>
      <c r="J30" s="376">
        <f>Prix!H201</f>
        <v>28</v>
      </c>
      <c r="K30" s="373"/>
      <c r="L30" s="49">
        <f>K30*J30</f>
        <v>0</v>
      </c>
      <c r="M30" s="72"/>
      <c r="N30" s="480" t="s">
        <v>1030</v>
      </c>
      <c r="O30" s="376">
        <f>Prix!H202</f>
        <v>52</v>
      </c>
      <c r="P30" s="642"/>
      <c r="Q30" s="49">
        <f>P30*O30</f>
        <v>0</v>
      </c>
    </row>
    <row r="31" spans="1:17" ht="15" customHeight="1">
      <c r="A31" s="23"/>
      <c r="B31" s="165"/>
      <c r="C31" s="485" t="s">
        <v>778</v>
      </c>
      <c r="D31" s="480" t="s">
        <v>124</v>
      </c>
      <c r="E31" s="379"/>
      <c r="F31" s="600"/>
      <c r="G31" s="49"/>
      <c r="H31" s="72"/>
      <c r="I31" s="480" t="s">
        <v>1028</v>
      </c>
      <c r="J31" s="376">
        <f>Prix!H201</f>
        <v>28</v>
      </c>
      <c r="K31" s="373"/>
      <c r="L31" s="49">
        <f>K31*J31</f>
        <v>0</v>
      </c>
      <c r="M31" s="72"/>
      <c r="N31" s="480" t="s">
        <v>1031</v>
      </c>
      <c r="O31" s="376">
        <f>Prix!H202</f>
        <v>52</v>
      </c>
      <c r="P31" s="642"/>
      <c r="Q31" s="49">
        <f>P31*O31</f>
        <v>0</v>
      </c>
    </row>
    <row r="32" spans="1:17" ht="15">
      <c r="A32" s="23"/>
      <c r="B32" s="165" t="s">
        <v>785</v>
      </c>
      <c r="C32" s="488" t="s">
        <v>776</v>
      </c>
      <c r="D32" s="480" t="s">
        <v>1032</v>
      </c>
      <c r="E32" s="376">
        <f>Prix!H200</f>
        <v>15</v>
      </c>
      <c r="F32" s="373"/>
      <c r="G32" s="49">
        <f t="shared" si="0"/>
        <v>0</v>
      </c>
      <c r="H32" s="23"/>
      <c r="I32" s="480" t="s">
        <v>1038</v>
      </c>
      <c r="J32" s="376">
        <f>Prix!H201</f>
        <v>28</v>
      </c>
      <c r="K32" s="373"/>
      <c r="L32" s="49">
        <f t="shared" si="1"/>
        <v>0</v>
      </c>
      <c r="M32" s="23"/>
      <c r="N32" s="480" t="s">
        <v>1035</v>
      </c>
      <c r="O32" s="376">
        <f>Prix!H202</f>
        <v>52</v>
      </c>
      <c r="P32" s="642"/>
      <c r="Q32" s="49">
        <f t="shared" si="2"/>
        <v>0</v>
      </c>
    </row>
    <row r="33" spans="1:17" ht="15">
      <c r="A33" s="23"/>
      <c r="B33" s="165"/>
      <c r="C33" s="489" t="s">
        <v>777</v>
      </c>
      <c r="D33" s="480" t="s">
        <v>1034</v>
      </c>
      <c r="E33" s="376">
        <f>Prix!H200</f>
        <v>15</v>
      </c>
      <c r="F33" s="373"/>
      <c r="G33" s="49">
        <f t="shared" si="0"/>
        <v>0</v>
      </c>
      <c r="H33" s="23"/>
      <c r="I33" s="480" t="s">
        <v>1040</v>
      </c>
      <c r="J33" s="376">
        <f>Prix!H201</f>
        <v>28</v>
      </c>
      <c r="K33" s="373"/>
      <c r="L33" s="49">
        <f t="shared" si="1"/>
        <v>0</v>
      </c>
      <c r="M33" s="23"/>
      <c r="N33" s="480" t="s">
        <v>1036</v>
      </c>
      <c r="O33" s="376">
        <f>Prix!H202</f>
        <v>52</v>
      </c>
      <c r="P33" s="642"/>
      <c r="Q33" s="49">
        <f t="shared" si="2"/>
        <v>0</v>
      </c>
    </row>
    <row r="34" spans="1:17" ht="15">
      <c r="A34" s="23"/>
      <c r="B34" s="165"/>
      <c r="C34" s="489" t="s">
        <v>778</v>
      </c>
      <c r="D34" s="480" t="s">
        <v>1033</v>
      </c>
      <c r="E34" s="376">
        <f>Prix!H200</f>
        <v>15</v>
      </c>
      <c r="F34" s="373"/>
      <c r="G34" s="49">
        <f t="shared" si="0"/>
        <v>0</v>
      </c>
      <c r="H34" s="23"/>
      <c r="I34" s="480" t="s">
        <v>1039</v>
      </c>
      <c r="J34" s="376">
        <f>Prix!H201</f>
        <v>28</v>
      </c>
      <c r="K34" s="373"/>
      <c r="L34" s="49">
        <f t="shared" si="1"/>
        <v>0</v>
      </c>
      <c r="M34" s="23"/>
      <c r="N34" s="480" t="s">
        <v>1037</v>
      </c>
      <c r="O34" s="376">
        <f>Prix!H202</f>
        <v>52</v>
      </c>
      <c r="P34" s="642"/>
      <c r="Q34" s="49">
        <f t="shared" si="2"/>
        <v>0</v>
      </c>
    </row>
    <row r="35" spans="1:17" ht="15" customHeight="1">
      <c r="A35" s="23"/>
      <c r="B35" s="165" t="s">
        <v>786</v>
      </c>
      <c r="C35" s="491" t="s">
        <v>781</v>
      </c>
      <c r="D35" s="480" t="s">
        <v>1054</v>
      </c>
      <c r="E35" s="376">
        <f>Prix!H197</f>
        <v>13</v>
      </c>
      <c r="F35" s="373"/>
      <c r="G35" s="49">
        <f t="shared" si="0"/>
        <v>0</v>
      </c>
      <c r="H35" s="23"/>
      <c r="I35" s="480" t="s">
        <v>1058</v>
      </c>
      <c r="J35" s="376">
        <f>Prix!H198</f>
        <v>24</v>
      </c>
      <c r="K35" s="373"/>
      <c r="L35" s="49">
        <f t="shared" si="1"/>
        <v>0</v>
      </c>
      <c r="M35" s="23"/>
      <c r="N35" s="480" t="s">
        <v>1062</v>
      </c>
      <c r="O35" s="376">
        <f>Prix!H199</f>
        <v>44</v>
      </c>
      <c r="P35" s="642"/>
      <c r="Q35" s="49">
        <f t="shared" si="2"/>
        <v>0</v>
      </c>
    </row>
    <row r="36" spans="1:17" ht="15" customHeight="1">
      <c r="A36" s="23"/>
      <c r="B36" s="165"/>
      <c r="C36" s="491" t="s">
        <v>782</v>
      </c>
      <c r="D36" s="480" t="s">
        <v>1055</v>
      </c>
      <c r="E36" s="376">
        <f>Prix!H197</f>
        <v>13</v>
      </c>
      <c r="F36" s="373"/>
      <c r="G36" s="49">
        <f t="shared" si="0"/>
        <v>0</v>
      </c>
      <c r="H36" s="23"/>
      <c r="I36" s="480" t="s">
        <v>1059</v>
      </c>
      <c r="J36" s="376">
        <f>Prix!H198</f>
        <v>24</v>
      </c>
      <c r="K36" s="373"/>
      <c r="L36" s="49">
        <f t="shared" si="1"/>
        <v>0</v>
      </c>
      <c r="M36" s="23"/>
      <c r="N36" s="480" t="s">
        <v>1063</v>
      </c>
      <c r="O36" s="376">
        <f>Prix!H199</f>
        <v>44</v>
      </c>
      <c r="P36" s="642"/>
      <c r="Q36" s="49">
        <f t="shared" si="2"/>
        <v>0</v>
      </c>
    </row>
    <row r="37" spans="1:17" ht="15" customHeight="1">
      <c r="A37" s="23"/>
      <c r="B37" s="165" t="s">
        <v>787</v>
      </c>
      <c r="C37" s="484"/>
      <c r="D37" s="480" t="s">
        <v>1056</v>
      </c>
      <c r="E37" s="376">
        <f>Prix!H200</f>
        <v>15</v>
      </c>
      <c r="F37" s="373"/>
      <c r="G37" s="49">
        <f t="shared" si="0"/>
        <v>0</v>
      </c>
      <c r="H37" s="23"/>
      <c r="I37" s="480" t="s">
        <v>1060</v>
      </c>
      <c r="J37" s="376">
        <f>Prix!H201</f>
        <v>28</v>
      </c>
      <c r="K37" s="373"/>
      <c r="L37" s="49">
        <f t="shared" si="1"/>
        <v>0</v>
      </c>
      <c r="M37" s="23"/>
      <c r="N37" s="480" t="s">
        <v>1064</v>
      </c>
      <c r="O37" s="376">
        <f>Prix!H202</f>
        <v>52</v>
      </c>
      <c r="P37" s="642"/>
      <c r="Q37" s="49">
        <f t="shared" si="2"/>
        <v>0</v>
      </c>
    </row>
    <row r="38" spans="1:17" ht="15">
      <c r="A38" s="23"/>
      <c r="B38" s="165" t="s">
        <v>1067</v>
      </c>
      <c r="C38" s="484"/>
      <c r="D38" s="480" t="s">
        <v>1057</v>
      </c>
      <c r="E38" s="376">
        <f>Prix!H200</f>
        <v>15</v>
      </c>
      <c r="F38" s="373"/>
      <c r="G38" s="49">
        <f t="shared" si="0"/>
        <v>0</v>
      </c>
      <c r="H38" s="23"/>
      <c r="I38" s="480" t="s">
        <v>1061</v>
      </c>
      <c r="J38" s="376">
        <f>Prix!H201</f>
        <v>28</v>
      </c>
      <c r="K38" s="373"/>
      <c r="L38" s="49">
        <f t="shared" si="1"/>
        <v>0</v>
      </c>
      <c r="M38" s="23"/>
      <c r="N38" s="480" t="s">
        <v>1065</v>
      </c>
      <c r="O38" s="376">
        <f>Prix!H202</f>
        <v>52</v>
      </c>
      <c r="P38" s="642"/>
      <c r="Q38" s="49">
        <f t="shared" si="2"/>
        <v>0</v>
      </c>
    </row>
    <row r="39" spans="1:16" ht="12.75">
      <c r="A39" s="23"/>
      <c r="B39" s="23"/>
      <c r="C39" s="492"/>
      <c r="D39" s="66"/>
      <c r="E39" s="212" t="s">
        <v>907</v>
      </c>
      <c r="F39" s="334">
        <f>SUM(F8:F38)</f>
        <v>0</v>
      </c>
      <c r="G39" s="49"/>
      <c r="H39" s="23"/>
      <c r="I39" s="23"/>
      <c r="J39" s="212" t="s">
        <v>908</v>
      </c>
      <c r="K39" s="334">
        <f>SUM(K8:K38)</f>
        <v>0</v>
      </c>
      <c r="L39" s="23"/>
      <c r="M39" s="23"/>
      <c r="N39" s="23"/>
      <c r="O39" s="212" t="s">
        <v>909</v>
      </c>
      <c r="P39" s="334">
        <f>SUM(P8:P38)</f>
        <v>0</v>
      </c>
    </row>
    <row r="40" spans="5:17" ht="14.25">
      <c r="E40" s="116" t="s">
        <v>910</v>
      </c>
      <c r="F40">
        <f>F4*F39</f>
        <v>0</v>
      </c>
      <c r="G40" s="587" t="s">
        <v>520</v>
      </c>
      <c r="J40" s="212" t="s">
        <v>912</v>
      </c>
      <c r="K40">
        <f>K4*K39</f>
        <v>0</v>
      </c>
      <c r="L40" s="587" t="s">
        <v>520</v>
      </c>
      <c r="O40" s="212" t="s">
        <v>911</v>
      </c>
      <c r="P40">
        <f>P4*P39</f>
        <v>0</v>
      </c>
      <c r="Q40" s="587" t="s">
        <v>520</v>
      </c>
    </row>
    <row r="41" spans="5:17" ht="14.25">
      <c r="E41" s="116" t="s">
        <v>915</v>
      </c>
      <c r="F41" s="654">
        <f>SUM(G8:G38)</f>
        <v>0</v>
      </c>
      <c r="G41" s="587"/>
      <c r="J41" s="212" t="s">
        <v>914</v>
      </c>
      <c r="K41" s="654">
        <f>SUM(L8:L38)</f>
        <v>0</v>
      </c>
      <c r="L41" s="587"/>
      <c r="O41" s="212" t="s">
        <v>913</v>
      </c>
      <c r="P41" s="654">
        <f>SUM(Q8:Q38)</f>
        <v>0</v>
      </c>
      <c r="Q41" s="587"/>
    </row>
    <row r="42" spans="5:6" ht="12.75">
      <c r="E42" s="116"/>
      <c r="F42" s="23"/>
    </row>
    <row r="43" spans="3:17" ht="15">
      <c r="C43" s="116" t="s">
        <v>262</v>
      </c>
      <c r="D43" s="334">
        <f>F39+K39+P39</f>
        <v>0</v>
      </c>
      <c r="I43" s="116" t="s">
        <v>261</v>
      </c>
      <c r="J43" s="588">
        <f>F40+K40+P40</f>
        <v>0</v>
      </c>
      <c r="K43" s="587" t="s">
        <v>520</v>
      </c>
      <c r="O43" s="50"/>
      <c r="P43" s="126" t="s">
        <v>263</v>
      </c>
      <c r="Q43" s="281">
        <f>F41+K41+P41</f>
        <v>0</v>
      </c>
    </row>
    <row r="46" spans="9:15" ht="12.75">
      <c r="I46" s="23"/>
      <c r="J46" s="66"/>
      <c r="K46" s="116"/>
      <c r="L46" s="23"/>
      <c r="N46" s="23"/>
      <c r="O46" s="66"/>
    </row>
    <row r="47" spans="9:15" ht="12.75">
      <c r="I47" s="23"/>
      <c r="J47" s="66"/>
      <c r="K47" s="116"/>
      <c r="L47" s="435"/>
      <c r="N47" s="23"/>
      <c r="O47" s="66"/>
    </row>
    <row r="48" spans="10:15" ht="15">
      <c r="J48" s="66"/>
      <c r="L48" s="126"/>
      <c r="O48" s="66"/>
    </row>
  </sheetData>
  <sheetProtection password="C4FD" sheet="1"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  <ignoredErrors>
    <ignoredError sqref="E20 O23 J23 E23 O17 J17 E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41"/>
  <sheetViews>
    <sheetView workbookViewId="0" topLeftCell="A1">
      <selection activeCell="O37" sqref="O37"/>
    </sheetView>
  </sheetViews>
  <sheetFormatPr defaultColWidth="11.421875" defaultRowHeight="12.75"/>
  <cols>
    <col min="1" max="1" width="2.140625" style="0" customWidth="1"/>
    <col min="2" max="2" width="18.57421875" style="0" customWidth="1"/>
    <col min="3" max="3" width="11.421875" style="0" customWidth="1"/>
    <col min="4" max="4" width="10.00390625" style="1" customWidth="1"/>
    <col min="5" max="5" width="10.00390625" style="50" customWidth="1"/>
    <col min="6" max="6" width="6.421875" style="30" customWidth="1"/>
    <col min="7" max="7" width="10.00390625" style="50" customWidth="1"/>
    <col min="8" max="8" width="3.57421875" style="0" customWidth="1"/>
    <col min="9" max="9" width="7.140625" style="0" customWidth="1"/>
    <col min="10" max="10" width="7.140625" style="198" customWidth="1"/>
    <col min="11" max="11" width="10.00390625" style="1" customWidth="1"/>
    <col min="12" max="12" width="10.00390625" style="603" customWidth="1"/>
    <col min="13" max="13" width="6.421875" style="30" customWidth="1"/>
    <col min="14" max="14" width="10.7109375" style="50" customWidth="1"/>
    <col min="15" max="15" width="2.8515625" style="0" customWidth="1"/>
    <col min="16" max="16" width="8.57421875" style="0" customWidth="1"/>
  </cols>
  <sheetData>
    <row r="1" spans="1:15" s="15" customFormat="1" ht="24.75" customHeight="1">
      <c r="A1" s="43"/>
      <c r="B1" s="55" t="s">
        <v>26</v>
      </c>
      <c r="C1" s="22"/>
      <c r="D1" s="130"/>
      <c r="E1" s="335" t="s">
        <v>1295</v>
      </c>
      <c r="F1" s="66"/>
      <c r="G1" s="22"/>
      <c r="I1" s="59" t="s">
        <v>764</v>
      </c>
      <c r="J1" s="66"/>
      <c r="L1" s="660">
        <f>'Poste et ristourne'!O21</f>
        <v>2024</v>
      </c>
      <c r="M1" s="22"/>
      <c r="N1" s="22"/>
      <c r="O1" s="59"/>
    </row>
    <row r="2" spans="1:17" ht="7.5" customHeight="1">
      <c r="A2" s="23"/>
      <c r="B2" s="23"/>
      <c r="C2" s="23"/>
      <c r="D2" s="66"/>
      <c r="E2" s="49"/>
      <c r="F2" s="71"/>
      <c r="G2" s="49"/>
      <c r="H2" s="23"/>
      <c r="I2" s="23"/>
      <c r="J2" s="247"/>
      <c r="K2" s="66"/>
      <c r="L2" s="601"/>
      <c r="M2" s="71"/>
      <c r="N2" s="49"/>
      <c r="O2" s="23"/>
      <c r="P2" s="23"/>
      <c r="Q2" s="23"/>
    </row>
    <row r="3" spans="1:17" ht="12.75">
      <c r="A3" s="23"/>
      <c r="B3" s="23"/>
      <c r="C3" s="23"/>
      <c r="D3" s="66"/>
      <c r="E3" s="49"/>
      <c r="F3" s="71"/>
      <c r="G3" s="49" t="s">
        <v>2</v>
      </c>
      <c r="H3" s="23"/>
      <c r="I3" s="23"/>
      <c r="J3" s="247"/>
      <c r="K3" s="66"/>
      <c r="L3" s="601"/>
      <c r="M3" s="71"/>
      <c r="N3" s="49"/>
      <c r="O3" s="23"/>
      <c r="P3" s="23"/>
      <c r="Q3" s="23"/>
    </row>
    <row r="4" spans="1:17" ht="15" customHeight="1">
      <c r="A4" s="23"/>
      <c r="B4" s="143" t="s">
        <v>259</v>
      </c>
      <c r="C4" s="23"/>
      <c r="D4" s="66" t="s">
        <v>183</v>
      </c>
      <c r="E4" s="49" t="s">
        <v>2</v>
      </c>
      <c r="F4" s="287" t="s">
        <v>3</v>
      </c>
      <c r="G4" s="49" t="s">
        <v>204</v>
      </c>
      <c r="H4" s="23"/>
      <c r="I4" s="580"/>
      <c r="J4" s="651" t="s">
        <v>1300</v>
      </c>
      <c r="K4" s="581"/>
      <c r="L4" s="607" t="s">
        <v>1052</v>
      </c>
      <c r="M4" s="582"/>
      <c r="N4" s="467"/>
      <c r="O4" s="23"/>
      <c r="P4" s="23"/>
      <c r="Q4" s="23"/>
    </row>
    <row r="5" spans="1:17" ht="7.5" customHeight="1">
      <c r="A5" s="23"/>
      <c r="B5" s="143"/>
      <c r="C5" s="23"/>
      <c r="D5" s="66"/>
      <c r="E5" s="49"/>
      <c r="F5" s="71"/>
      <c r="G5" s="49"/>
      <c r="H5" s="23"/>
      <c r="I5" s="580"/>
      <c r="J5" s="608"/>
      <c r="K5" s="581"/>
      <c r="L5" s="602"/>
      <c r="M5" s="583"/>
      <c r="N5" s="467"/>
      <c r="O5" s="23"/>
      <c r="P5" s="23"/>
      <c r="Q5" s="23"/>
    </row>
    <row r="6" spans="1:17" ht="13.5" customHeight="1">
      <c r="A6" s="23"/>
      <c r="B6" s="144" t="s">
        <v>751</v>
      </c>
      <c r="C6" s="147" t="s">
        <v>767</v>
      </c>
      <c r="D6" s="140" t="s">
        <v>1156</v>
      </c>
      <c r="E6" s="376">
        <f>Prix!H189</f>
        <v>0</v>
      </c>
      <c r="F6" s="642"/>
      <c r="G6" s="49">
        <f>F6*E6</f>
        <v>0</v>
      </c>
      <c r="H6" s="72" t="s">
        <v>1053</v>
      </c>
      <c r="I6" s="305"/>
      <c r="J6" s="324"/>
      <c r="K6" s="321" t="s">
        <v>520</v>
      </c>
      <c r="L6" s="606">
        <f>F6*J6</f>
        <v>0</v>
      </c>
      <c r="M6" s="482"/>
      <c r="N6" s="467"/>
      <c r="O6" s="23"/>
      <c r="P6" s="23"/>
      <c r="Q6" s="23"/>
    </row>
    <row r="7" spans="1:17" ht="13.5" customHeight="1">
      <c r="A7" s="23"/>
      <c r="B7" s="144"/>
      <c r="C7" s="147" t="s">
        <v>768</v>
      </c>
      <c r="D7" s="140" t="s">
        <v>1157</v>
      </c>
      <c r="E7" s="376">
        <f>Prix!H189</f>
        <v>0</v>
      </c>
      <c r="F7" s="642"/>
      <c r="G7" s="49">
        <f>F7*E7</f>
        <v>0</v>
      </c>
      <c r="H7" s="72" t="s">
        <v>1053</v>
      </c>
      <c r="I7" s="357"/>
      <c r="J7" s="324"/>
      <c r="K7" s="303"/>
      <c r="L7" s="606">
        <f aca="true" t="shared" si="0" ref="L7:L29">F7*J7</f>
        <v>0</v>
      </c>
      <c r="M7" s="482"/>
      <c r="N7" s="467"/>
      <c r="O7" s="23"/>
      <c r="P7" s="23"/>
      <c r="Q7" s="23"/>
    </row>
    <row r="8" spans="1:17" ht="13.5" customHeight="1">
      <c r="A8" s="23"/>
      <c r="B8" s="165"/>
      <c r="C8" s="147" t="s">
        <v>769</v>
      </c>
      <c r="D8" s="140" t="s">
        <v>1158</v>
      </c>
      <c r="E8" s="376">
        <f>Prix!H189</f>
        <v>0</v>
      </c>
      <c r="F8" s="643"/>
      <c r="G8" s="49">
        <f>F8*E8</f>
        <v>0</v>
      </c>
      <c r="H8" s="72" t="s">
        <v>1053</v>
      </c>
      <c r="I8" s="357"/>
      <c r="J8" s="324"/>
      <c r="K8" s="303"/>
      <c r="L8" s="606">
        <f t="shared" si="0"/>
        <v>0</v>
      </c>
      <c r="M8" s="482"/>
      <c r="N8" s="467"/>
      <c r="O8" s="23"/>
      <c r="P8" s="23"/>
      <c r="Q8" s="23"/>
    </row>
    <row r="9" spans="1:17" ht="13.5" customHeight="1">
      <c r="A9" s="23"/>
      <c r="B9" s="144"/>
      <c r="C9" s="166" t="s">
        <v>741</v>
      </c>
      <c r="D9" s="140" t="s">
        <v>1159</v>
      </c>
      <c r="E9" s="376">
        <f>Prix!H189</f>
        <v>0</v>
      </c>
      <c r="F9" s="643"/>
      <c r="G9" s="467">
        <f>F9*E9</f>
        <v>0</v>
      </c>
      <c r="H9" s="72" t="s">
        <v>1053</v>
      </c>
      <c r="I9" s="357"/>
      <c r="J9" s="324"/>
      <c r="K9" s="303"/>
      <c r="L9" s="606">
        <f t="shared" si="0"/>
        <v>0</v>
      </c>
      <c r="M9" s="482"/>
      <c r="N9" s="467"/>
      <c r="O9" s="339"/>
      <c r="P9" s="23"/>
      <c r="Q9" s="23"/>
    </row>
    <row r="10" spans="1:16" ht="13.5" customHeight="1">
      <c r="A10" s="23"/>
      <c r="B10" s="144"/>
      <c r="C10" s="147"/>
      <c r="D10" s="577"/>
      <c r="E10" s="379"/>
      <c r="F10" s="648"/>
      <c r="G10" s="467"/>
      <c r="H10" s="339"/>
      <c r="I10" s="305"/>
      <c r="J10" s="324"/>
      <c r="K10" s="321"/>
      <c r="L10" s="606">
        <f t="shared" si="0"/>
        <v>0</v>
      </c>
      <c r="M10" s="482"/>
      <c r="N10" s="467"/>
      <c r="O10" s="339"/>
      <c r="P10" s="23"/>
    </row>
    <row r="11" spans="1:15" ht="13.5" customHeight="1">
      <c r="A11" s="23"/>
      <c r="B11" s="144" t="s">
        <v>1044</v>
      </c>
      <c r="C11" s="147" t="s">
        <v>767</v>
      </c>
      <c r="D11" s="577" t="s">
        <v>1390</v>
      </c>
      <c r="E11" s="376">
        <f>Prix!H190</f>
        <v>13</v>
      </c>
      <c r="F11" s="373"/>
      <c r="G11" s="467">
        <f aca="true" t="shared" si="1" ref="G11:G19">F11*E11</f>
        <v>0</v>
      </c>
      <c r="H11" s="339"/>
      <c r="J11" s="324">
        <f>Prix!F190</f>
        <v>70</v>
      </c>
      <c r="K11" s="321" t="s">
        <v>520</v>
      </c>
      <c r="L11" s="606">
        <f aca="true" t="shared" si="2" ref="L11:L19">F11*J11</f>
        <v>0</v>
      </c>
      <c r="M11" s="467"/>
      <c r="N11" s="339"/>
      <c r="O11" s="23"/>
    </row>
    <row r="12" spans="1:16" ht="13.5" customHeight="1">
      <c r="A12" s="23"/>
      <c r="B12" s="118" t="s">
        <v>1014</v>
      </c>
      <c r="C12" s="147" t="s">
        <v>768</v>
      </c>
      <c r="D12" s="577" t="s">
        <v>1391</v>
      </c>
      <c r="E12" s="376">
        <f>Prix!H190</f>
        <v>13</v>
      </c>
      <c r="F12" s="375"/>
      <c r="G12" s="467">
        <f t="shared" si="1"/>
        <v>0</v>
      </c>
      <c r="H12" s="339"/>
      <c r="J12" s="324">
        <f>Prix!F190</f>
        <v>70</v>
      </c>
      <c r="K12" s="293"/>
      <c r="L12" s="606">
        <f t="shared" si="2"/>
        <v>0</v>
      </c>
      <c r="M12" s="467"/>
      <c r="N12" s="339"/>
      <c r="O12" s="23"/>
      <c r="P12" s="23"/>
    </row>
    <row r="13" spans="1:16" ht="13.5" customHeight="1">
      <c r="A13" s="23"/>
      <c r="B13" s="144"/>
      <c r="C13" s="147" t="s">
        <v>769</v>
      </c>
      <c r="D13" s="577" t="s">
        <v>1392</v>
      </c>
      <c r="E13" s="376">
        <f>Prix!H190</f>
        <v>13</v>
      </c>
      <c r="F13" s="375"/>
      <c r="G13" s="467">
        <f t="shared" si="1"/>
        <v>0</v>
      </c>
      <c r="H13" s="339"/>
      <c r="J13" s="324">
        <f>Prix!F190</f>
        <v>70</v>
      </c>
      <c r="K13" s="293"/>
      <c r="L13" s="606">
        <f t="shared" si="2"/>
        <v>0</v>
      </c>
      <c r="M13" s="467"/>
      <c r="N13" s="339"/>
      <c r="O13" s="23"/>
      <c r="P13" s="23"/>
    </row>
    <row r="14" spans="1:16" ht="13.5" customHeight="1">
      <c r="A14" s="23"/>
      <c r="B14" s="144"/>
      <c r="C14" s="166" t="s">
        <v>741</v>
      </c>
      <c r="D14" s="577" t="s">
        <v>1393</v>
      </c>
      <c r="E14" s="376">
        <f>Prix!H190</f>
        <v>13</v>
      </c>
      <c r="F14" s="373"/>
      <c r="G14" s="49">
        <f t="shared" si="1"/>
        <v>0</v>
      </c>
      <c r="H14" s="146"/>
      <c r="J14" s="324">
        <f>Prix!F190</f>
        <v>70</v>
      </c>
      <c r="K14" s="303"/>
      <c r="L14" s="606">
        <f t="shared" si="2"/>
        <v>0</v>
      </c>
      <c r="M14" s="467"/>
      <c r="N14" s="146"/>
      <c r="O14" s="23"/>
      <c r="P14" s="23"/>
    </row>
    <row r="15" spans="1:16" ht="13.5" customHeight="1">
      <c r="A15" s="23"/>
      <c r="B15" s="144"/>
      <c r="C15" s="147" t="s">
        <v>895</v>
      </c>
      <c r="D15" s="577" t="s">
        <v>1394</v>
      </c>
      <c r="E15" s="376">
        <f>Prix!H190</f>
        <v>13</v>
      </c>
      <c r="F15" s="375"/>
      <c r="G15" s="49">
        <f t="shared" si="1"/>
        <v>0</v>
      </c>
      <c r="H15" s="23"/>
      <c r="J15" s="324">
        <f>Prix!F190</f>
        <v>70</v>
      </c>
      <c r="K15" s="303"/>
      <c r="L15" s="606">
        <f t="shared" si="2"/>
        <v>0</v>
      </c>
      <c r="M15" s="467"/>
      <c r="N15" s="23"/>
      <c r="O15" s="23"/>
      <c r="P15" s="23"/>
    </row>
    <row r="16" spans="1:16" ht="13.5" customHeight="1">
      <c r="A16" s="23"/>
      <c r="B16" s="144"/>
      <c r="C16" s="147" t="s">
        <v>107</v>
      </c>
      <c r="D16" s="577" t="s">
        <v>1395</v>
      </c>
      <c r="E16" s="376">
        <f>Prix!H190</f>
        <v>13</v>
      </c>
      <c r="F16" s="375"/>
      <c r="G16" s="49">
        <f t="shared" si="1"/>
        <v>0</v>
      </c>
      <c r="H16" s="72"/>
      <c r="J16" s="324">
        <f>Prix!F190</f>
        <v>70</v>
      </c>
      <c r="K16" s="303"/>
      <c r="L16" s="606">
        <f t="shared" si="2"/>
        <v>0</v>
      </c>
      <c r="M16" s="467"/>
      <c r="N16" s="23"/>
      <c r="O16" s="23"/>
      <c r="P16" s="23"/>
    </row>
    <row r="17" spans="1:16" ht="13.5" customHeight="1">
      <c r="A17" s="23"/>
      <c r="B17" s="144"/>
      <c r="C17" s="122" t="s">
        <v>653</v>
      </c>
      <c r="D17" s="577" t="s">
        <v>1396</v>
      </c>
      <c r="E17" s="376">
        <f>Prix!H190</f>
        <v>13</v>
      </c>
      <c r="F17" s="375"/>
      <c r="G17" s="49">
        <f t="shared" si="1"/>
        <v>0</v>
      </c>
      <c r="H17" s="72"/>
      <c r="J17" s="324">
        <f>Prix!F190</f>
        <v>70</v>
      </c>
      <c r="K17" s="293"/>
      <c r="L17" s="606">
        <f t="shared" si="2"/>
        <v>0</v>
      </c>
      <c r="M17" s="467"/>
      <c r="N17" s="23"/>
      <c r="O17" s="23"/>
      <c r="P17" s="23"/>
    </row>
    <row r="18" spans="1:16" ht="13.5" customHeight="1">
      <c r="A18" s="23"/>
      <c r="B18" s="144"/>
      <c r="C18" s="147" t="s">
        <v>902</v>
      </c>
      <c r="D18" s="577" t="s">
        <v>1397</v>
      </c>
      <c r="E18" s="376">
        <f>Prix!H190</f>
        <v>13</v>
      </c>
      <c r="F18" s="373"/>
      <c r="G18" s="49">
        <f t="shared" si="1"/>
        <v>0</v>
      </c>
      <c r="H18" s="72"/>
      <c r="J18" s="324">
        <f>Prix!F190</f>
        <v>70</v>
      </c>
      <c r="K18" s="303"/>
      <c r="L18" s="606">
        <f t="shared" si="2"/>
        <v>0</v>
      </c>
      <c r="M18" s="467"/>
      <c r="N18" s="23"/>
      <c r="O18" s="23"/>
      <c r="P18" s="23"/>
    </row>
    <row r="19" spans="1:16" ht="13.5" customHeight="1">
      <c r="A19" s="23"/>
      <c r="B19" s="144"/>
      <c r="C19" s="485" t="s">
        <v>770</v>
      </c>
      <c r="D19" s="577" t="s">
        <v>1302</v>
      </c>
      <c r="E19" s="376">
        <f>Prix!H191</f>
        <v>13</v>
      </c>
      <c r="F19" s="373"/>
      <c r="G19" s="49">
        <f t="shared" si="1"/>
        <v>0</v>
      </c>
      <c r="H19" s="72"/>
      <c r="J19" s="324">
        <f>Prix!F191</f>
        <v>70</v>
      </c>
      <c r="K19" s="293"/>
      <c r="L19" s="606">
        <f t="shared" si="2"/>
        <v>0</v>
      </c>
      <c r="M19" s="467"/>
      <c r="N19" s="23"/>
      <c r="O19" s="23"/>
      <c r="P19" s="23"/>
    </row>
    <row r="20" spans="1:17" ht="13.5" customHeight="1">
      <c r="A20" s="23"/>
      <c r="B20" s="144"/>
      <c r="C20" s="491"/>
      <c r="D20" s="140"/>
      <c r="E20" s="379"/>
      <c r="F20" s="600"/>
      <c r="G20" s="49"/>
      <c r="H20" s="72"/>
      <c r="I20" s="305"/>
      <c r="J20" s="324"/>
      <c r="K20" s="321"/>
      <c r="L20" s="606"/>
      <c r="M20" s="482"/>
      <c r="N20" s="467"/>
      <c r="O20" s="72"/>
      <c r="P20" s="23"/>
      <c r="Q20" s="23"/>
    </row>
    <row r="21" spans="1:17" ht="13.5" customHeight="1">
      <c r="A21" s="23"/>
      <c r="B21" s="165"/>
      <c r="C21" s="491"/>
      <c r="D21" s="480"/>
      <c r="E21" s="379"/>
      <c r="F21" s="600"/>
      <c r="G21" s="49"/>
      <c r="H21" s="72"/>
      <c r="I21" s="357"/>
      <c r="J21" s="609"/>
      <c r="K21" s="585"/>
      <c r="L21" s="606"/>
      <c r="M21" s="482"/>
      <c r="N21" s="467"/>
      <c r="O21" s="72"/>
      <c r="P21" s="23"/>
      <c r="Q21" s="23"/>
    </row>
    <row r="22" spans="1:17" ht="13.5" customHeight="1">
      <c r="A22" s="23"/>
      <c r="B22" s="144" t="s">
        <v>1286</v>
      </c>
      <c r="C22" s="147"/>
      <c r="D22" s="577"/>
      <c r="E22" s="379"/>
      <c r="F22" s="648"/>
      <c r="G22" s="467"/>
      <c r="H22" s="339"/>
      <c r="I22" s="357"/>
      <c r="J22" s="324"/>
      <c r="K22" s="293"/>
      <c r="L22" s="606"/>
      <c r="M22" s="482"/>
      <c r="N22" s="467"/>
      <c r="O22" s="339"/>
      <c r="P22" s="23"/>
      <c r="Q22" s="23"/>
    </row>
    <row r="23" spans="1:17" ht="13.5" customHeight="1">
      <c r="A23" s="23"/>
      <c r="B23" s="165" t="s">
        <v>564</v>
      </c>
      <c r="C23" s="491" t="s">
        <v>781</v>
      </c>
      <c r="D23" s="577" t="s">
        <v>1289</v>
      </c>
      <c r="E23" s="376">
        <f>Prix!H209</f>
        <v>6</v>
      </c>
      <c r="F23" s="375"/>
      <c r="G23" s="467">
        <f>F23*E23</f>
        <v>0</v>
      </c>
      <c r="H23" s="339"/>
      <c r="I23" s="357"/>
      <c r="J23" s="324">
        <f>Prix!F209</f>
        <v>30</v>
      </c>
      <c r="K23" s="321" t="s">
        <v>520</v>
      </c>
      <c r="L23" s="606">
        <f t="shared" si="0"/>
        <v>0</v>
      </c>
      <c r="M23" s="482"/>
      <c r="N23" s="467"/>
      <c r="O23" s="339"/>
      <c r="P23" s="23"/>
      <c r="Q23" s="23"/>
    </row>
    <row r="24" spans="1:17" ht="13.5" customHeight="1">
      <c r="A24" s="23"/>
      <c r="B24" s="165"/>
      <c r="C24" s="491" t="s">
        <v>782</v>
      </c>
      <c r="D24" s="577" t="s">
        <v>1290</v>
      </c>
      <c r="E24" s="376">
        <f>Prix!H209</f>
        <v>6</v>
      </c>
      <c r="F24" s="373"/>
      <c r="G24" s="49">
        <f aca="true" t="shared" si="3" ref="G24:G29">F24*E24</f>
        <v>0</v>
      </c>
      <c r="H24" s="146"/>
      <c r="I24" s="357"/>
      <c r="J24" s="324">
        <f>Prix!F209</f>
        <v>30</v>
      </c>
      <c r="K24" s="303"/>
      <c r="L24" s="606">
        <f t="shared" si="0"/>
        <v>0</v>
      </c>
      <c r="M24" s="482"/>
      <c r="N24" s="467"/>
      <c r="O24" s="146"/>
      <c r="P24" s="23"/>
      <c r="Q24" s="23"/>
    </row>
    <row r="25" spans="1:17" ht="13.5" customHeight="1">
      <c r="A25" s="23"/>
      <c r="B25" s="165" t="s">
        <v>1015</v>
      </c>
      <c r="C25" s="491"/>
      <c r="D25" s="577" t="s">
        <v>1291</v>
      </c>
      <c r="E25" s="376">
        <f>Prix!H209</f>
        <v>6</v>
      </c>
      <c r="F25" s="375"/>
      <c r="G25" s="49">
        <f t="shared" si="3"/>
        <v>0</v>
      </c>
      <c r="H25" s="23"/>
      <c r="I25" s="357"/>
      <c r="J25" s="324">
        <f>Prix!F209</f>
        <v>30</v>
      </c>
      <c r="K25" s="303"/>
      <c r="L25" s="606">
        <f t="shared" si="0"/>
        <v>0</v>
      </c>
      <c r="M25" s="482"/>
      <c r="N25" s="467"/>
      <c r="O25" s="23"/>
      <c r="P25" s="23"/>
      <c r="Q25" s="23"/>
    </row>
    <row r="26" spans="1:17" ht="13.5" customHeight="1">
      <c r="A26" s="23"/>
      <c r="B26" s="165" t="s">
        <v>1287</v>
      </c>
      <c r="C26" s="491" t="s">
        <v>781</v>
      </c>
      <c r="D26" s="577" t="s">
        <v>1292</v>
      </c>
      <c r="E26" s="376">
        <f>Prix!H209</f>
        <v>6</v>
      </c>
      <c r="F26" s="375"/>
      <c r="G26" s="49">
        <f t="shared" si="3"/>
        <v>0</v>
      </c>
      <c r="H26" s="72"/>
      <c r="I26" s="357"/>
      <c r="J26" s="324">
        <f>Prix!F209</f>
        <v>30</v>
      </c>
      <c r="K26" s="303"/>
      <c r="L26" s="606">
        <f t="shared" si="0"/>
        <v>0</v>
      </c>
      <c r="M26" s="482"/>
      <c r="N26" s="467"/>
      <c r="O26" s="23"/>
      <c r="P26" s="23"/>
      <c r="Q26" s="23"/>
    </row>
    <row r="27" spans="1:17" ht="13.5" customHeight="1">
      <c r="A27" s="23"/>
      <c r="B27" s="165" t="s">
        <v>1288</v>
      </c>
      <c r="C27" s="491" t="s">
        <v>781</v>
      </c>
      <c r="D27" s="1">
        <v>29.72</v>
      </c>
      <c r="E27" s="376">
        <f>Prix!H209</f>
        <v>6</v>
      </c>
      <c r="F27" s="375"/>
      <c r="G27" s="49">
        <f t="shared" si="3"/>
        <v>0</v>
      </c>
      <c r="H27" s="72"/>
      <c r="I27" s="357"/>
      <c r="J27" s="324">
        <f>Prix!F209</f>
        <v>30</v>
      </c>
      <c r="K27" s="303"/>
      <c r="L27" s="606">
        <f t="shared" si="0"/>
        <v>0</v>
      </c>
      <c r="M27" s="482"/>
      <c r="N27" s="467"/>
      <c r="O27" s="23"/>
      <c r="P27" s="23"/>
      <c r="Q27" s="23"/>
    </row>
    <row r="28" spans="1:17" ht="13.5" customHeight="1">
      <c r="A28" s="23"/>
      <c r="B28" s="165" t="s">
        <v>1287</v>
      </c>
      <c r="C28" s="491" t="s">
        <v>782</v>
      </c>
      <c r="D28" s="577" t="s">
        <v>1293</v>
      </c>
      <c r="E28" s="376">
        <f>Prix!H209</f>
        <v>6</v>
      </c>
      <c r="F28" s="375"/>
      <c r="G28" s="49">
        <f t="shared" si="3"/>
        <v>0</v>
      </c>
      <c r="H28" s="72"/>
      <c r="I28" s="357"/>
      <c r="J28" s="324">
        <f>Prix!F209</f>
        <v>30</v>
      </c>
      <c r="K28" s="293"/>
      <c r="L28" s="606">
        <f t="shared" si="0"/>
        <v>0</v>
      </c>
      <c r="M28" s="482"/>
      <c r="N28" s="467"/>
      <c r="O28" s="23"/>
      <c r="P28" s="23"/>
      <c r="Q28" s="23"/>
    </row>
    <row r="29" spans="1:17" ht="13.5" customHeight="1">
      <c r="A29" s="23"/>
      <c r="B29" s="165" t="s">
        <v>1288</v>
      </c>
      <c r="C29" s="491" t="s">
        <v>782</v>
      </c>
      <c r="D29" s="577" t="s">
        <v>1294</v>
      </c>
      <c r="E29" s="376">
        <f>Prix!H209</f>
        <v>6</v>
      </c>
      <c r="F29" s="373"/>
      <c r="G29" s="49">
        <f t="shared" si="3"/>
        <v>0</v>
      </c>
      <c r="H29" s="72"/>
      <c r="I29" s="357"/>
      <c r="J29" s="324">
        <f>Prix!F209</f>
        <v>30</v>
      </c>
      <c r="K29" s="293"/>
      <c r="L29" s="606">
        <f t="shared" si="0"/>
        <v>0</v>
      </c>
      <c r="M29" s="482"/>
      <c r="N29" s="467"/>
      <c r="O29" s="23"/>
      <c r="P29" s="23"/>
      <c r="Q29" s="23"/>
    </row>
    <row r="30" spans="1:17" ht="13.5" customHeight="1">
      <c r="A30" s="23"/>
      <c r="B30" s="144"/>
      <c r="C30" s="486"/>
      <c r="D30" s="140"/>
      <c r="E30" s="379"/>
      <c r="F30" s="600"/>
      <c r="G30" s="49"/>
      <c r="H30" s="72"/>
      <c r="I30" s="305"/>
      <c r="J30" s="609"/>
      <c r="K30" s="321"/>
      <c r="L30" s="606"/>
      <c r="M30" s="482"/>
      <c r="N30" s="467"/>
      <c r="O30" s="72"/>
      <c r="P30" s="23"/>
      <c r="Q30" s="23"/>
    </row>
    <row r="31" spans="1:17" ht="13.5" customHeight="1">
      <c r="A31" s="23"/>
      <c r="B31" s="118"/>
      <c r="C31" s="147"/>
      <c r="D31" s="140"/>
      <c r="E31" s="379"/>
      <c r="F31" s="600"/>
      <c r="G31" s="49"/>
      <c r="H31" s="72"/>
      <c r="I31" s="357"/>
      <c r="J31" s="609"/>
      <c r="K31" s="585"/>
      <c r="L31" s="606"/>
      <c r="M31" s="482"/>
      <c r="N31" s="467"/>
      <c r="O31" s="72"/>
      <c r="P31" s="23"/>
      <c r="Q31" s="23"/>
    </row>
    <row r="32" spans="1:17" ht="13.5" customHeight="1">
      <c r="A32" s="23"/>
      <c r="B32" s="144"/>
      <c r="C32" s="147"/>
      <c r="D32" s="140"/>
      <c r="E32" s="379"/>
      <c r="F32" s="600"/>
      <c r="G32" s="49"/>
      <c r="H32" s="72"/>
      <c r="I32" s="357"/>
      <c r="J32" s="609"/>
      <c r="K32" s="585"/>
      <c r="L32" s="606"/>
      <c r="M32" s="482"/>
      <c r="N32" s="467"/>
      <c r="O32" s="72"/>
      <c r="P32" s="23"/>
      <c r="Q32" s="23"/>
    </row>
    <row r="33" spans="1:17" ht="13.5" customHeight="1">
      <c r="A33" s="23"/>
      <c r="B33" s="165"/>
      <c r="C33" s="491"/>
      <c r="D33" s="480"/>
      <c r="E33" s="379"/>
      <c r="F33" s="600"/>
      <c r="G33" s="49"/>
      <c r="H33" s="72"/>
      <c r="I33" s="357"/>
      <c r="J33" s="609"/>
      <c r="K33" s="585"/>
      <c r="L33" s="606"/>
      <c r="M33" s="482"/>
      <c r="N33" s="467"/>
      <c r="O33" s="72"/>
      <c r="P33" s="23"/>
      <c r="Q33" s="23"/>
    </row>
    <row r="34" spans="1:17" ht="13.5" customHeight="1">
      <c r="A34" s="23"/>
      <c r="B34" s="165"/>
      <c r="C34" s="491"/>
      <c r="D34" s="480"/>
      <c r="E34" s="379"/>
      <c r="F34" s="600"/>
      <c r="G34" s="49"/>
      <c r="H34" s="72"/>
      <c r="I34" s="357"/>
      <c r="J34" s="609"/>
      <c r="K34" s="585"/>
      <c r="L34" s="606"/>
      <c r="M34" s="482"/>
      <c r="N34" s="467"/>
      <c r="O34" s="72"/>
      <c r="P34" s="23"/>
      <c r="Q34" s="23"/>
    </row>
    <row r="35" spans="1:17" ht="13.5" customHeight="1">
      <c r="A35" s="23"/>
      <c r="B35" s="165"/>
      <c r="C35" s="491"/>
      <c r="D35" s="480"/>
      <c r="E35" s="379"/>
      <c r="F35" s="600"/>
      <c r="G35" s="49"/>
      <c r="H35" s="72"/>
      <c r="I35" s="358"/>
      <c r="J35" s="609"/>
      <c r="K35" s="277"/>
      <c r="L35" s="606"/>
      <c r="M35" s="482"/>
      <c r="N35" s="49"/>
      <c r="O35" s="72"/>
      <c r="P35" s="23"/>
      <c r="Q35" s="23"/>
    </row>
    <row r="36" spans="1:17" ht="13.5" customHeight="1">
      <c r="A36" s="23"/>
      <c r="B36" s="165"/>
      <c r="C36" s="491"/>
      <c r="D36" s="480"/>
      <c r="E36" s="379"/>
      <c r="F36" s="600"/>
      <c r="G36" s="49"/>
      <c r="H36" s="72"/>
      <c r="I36" s="23"/>
      <c r="J36" s="609"/>
      <c r="L36" s="606"/>
      <c r="O36" s="23"/>
      <c r="P36" s="23"/>
      <c r="Q36" s="23"/>
    </row>
    <row r="37" spans="1:17" ht="13.5" customHeight="1">
      <c r="A37" s="23"/>
      <c r="B37" s="165"/>
      <c r="C37" s="491"/>
      <c r="D37" s="480"/>
      <c r="E37" s="379"/>
      <c r="F37" s="600"/>
      <c r="G37" s="49"/>
      <c r="H37" s="72"/>
      <c r="I37" s="23"/>
      <c r="J37" s="609"/>
      <c r="K37" s="66"/>
      <c r="L37" s="606"/>
      <c r="O37" s="23"/>
      <c r="P37" s="23"/>
      <c r="Q37" s="23"/>
    </row>
    <row r="38" spans="1:17" ht="15" customHeight="1">
      <c r="A38" s="23"/>
      <c r="B38" s="23"/>
      <c r="C38" s="23"/>
      <c r="D38" s="66"/>
      <c r="E38" s="23"/>
      <c r="F38" s="247"/>
      <c r="G38" s="116"/>
      <c r="H38" s="23"/>
      <c r="I38" s="23"/>
      <c r="K38" s="66"/>
      <c r="O38" s="23"/>
      <c r="P38" s="23"/>
      <c r="Q38" s="23"/>
    </row>
    <row r="39" spans="1:17" ht="12.75">
      <c r="A39" s="23"/>
      <c r="B39" s="23"/>
      <c r="C39" s="23"/>
      <c r="D39" s="66"/>
      <c r="E39" s="604" t="s">
        <v>262</v>
      </c>
      <c r="F39" s="334">
        <f>SUM(F6:F37)</f>
        <v>0</v>
      </c>
      <c r="G39" s="23"/>
      <c r="H39" s="23"/>
      <c r="I39" s="23"/>
      <c r="J39" s="247"/>
      <c r="K39" s="604" t="s">
        <v>261</v>
      </c>
      <c r="L39" s="30">
        <f>SUM(L6:L37)</f>
        <v>0</v>
      </c>
      <c r="M39" s="72" t="s">
        <v>520</v>
      </c>
      <c r="N39" s="49"/>
      <c r="O39" s="23"/>
      <c r="P39" s="23"/>
      <c r="Q39" s="23"/>
    </row>
    <row r="40" spans="1:17" ht="12.75">
      <c r="A40" s="23"/>
      <c r="B40" s="23"/>
      <c r="C40" s="492"/>
      <c r="D40" s="66"/>
      <c r="E40" s="23"/>
      <c r="F40" s="247"/>
      <c r="G40" s="49"/>
      <c r="H40" s="23"/>
      <c r="I40" s="23"/>
      <c r="J40" s="247"/>
      <c r="K40" s="66"/>
      <c r="N40" s="49"/>
      <c r="O40" s="23"/>
      <c r="P40" s="23"/>
      <c r="Q40" s="23"/>
    </row>
    <row r="41" spans="6:7" ht="19.5" customHeight="1">
      <c r="F41" s="126" t="s">
        <v>263</v>
      </c>
      <c r="G41" s="493">
        <f>SUM(G6:G37)</f>
        <v>0</v>
      </c>
    </row>
  </sheetData>
  <sheetProtection password="C4FD" sheet="1"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V52"/>
  <sheetViews>
    <sheetView zoomScalePageLayoutView="0" workbookViewId="0" topLeftCell="A4">
      <selection activeCell="F8" sqref="F8"/>
    </sheetView>
  </sheetViews>
  <sheetFormatPr defaultColWidth="11.421875" defaultRowHeight="12.75"/>
  <cols>
    <col min="1" max="1" width="4.28125" style="0" customWidth="1"/>
    <col min="2" max="2" width="15.7109375" style="0" customWidth="1"/>
    <col min="3" max="3" width="7.421875" style="0" customWidth="1"/>
    <col min="4" max="4" width="7.140625" style="0" customWidth="1"/>
    <col min="5" max="5" width="4.00390625" style="0" customWidth="1"/>
    <col min="6" max="7" width="7.140625" style="0" customWidth="1"/>
    <col min="8" max="8" width="4.00390625" style="0" customWidth="1"/>
    <col min="9" max="10" width="7.140625" style="0" customWidth="1"/>
    <col min="11" max="11" width="4.00390625" style="0" customWidth="1"/>
    <col min="12" max="13" width="7.140625" style="0" customWidth="1"/>
    <col min="14" max="14" width="4.00390625" style="0" customWidth="1"/>
    <col min="15" max="16" width="7.140625" style="0" customWidth="1"/>
    <col min="17" max="17" width="4.28125" style="0" customWidth="1"/>
    <col min="18" max="18" width="8.57421875" style="0" customWidth="1"/>
    <col min="19" max="19" width="7.140625" style="0" customWidth="1"/>
    <col min="20" max="20" width="7.8515625" style="0" customWidth="1"/>
  </cols>
  <sheetData>
    <row r="1" spans="1:20" s="15" customFormat="1" ht="24.75" customHeight="1">
      <c r="A1" s="43"/>
      <c r="B1" s="55" t="s">
        <v>26</v>
      </c>
      <c r="C1" s="22"/>
      <c r="D1" s="56"/>
      <c r="E1" s="22"/>
      <c r="F1" s="22"/>
      <c r="G1" s="84" t="s">
        <v>836</v>
      </c>
      <c r="H1" s="22"/>
      <c r="I1" s="22"/>
      <c r="J1" s="22"/>
      <c r="K1" s="58"/>
      <c r="L1" s="59" t="s">
        <v>463</v>
      </c>
      <c r="M1" s="22"/>
      <c r="N1" s="22"/>
      <c r="O1" s="22"/>
      <c r="P1" s="22"/>
      <c r="Q1" s="60"/>
      <c r="R1" s="22"/>
      <c r="S1" s="22"/>
      <c r="T1" s="22"/>
    </row>
    <row r="2" spans="1:20" ht="9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84">
        <f>'Poste et ristourne'!O21</f>
        <v>2024</v>
      </c>
      <c r="T2" s="23"/>
    </row>
    <row r="3" spans="1:20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5.75">
      <c r="A4" s="23"/>
      <c r="B4" s="59" t="s">
        <v>20</v>
      </c>
      <c r="C4" s="47" t="s">
        <v>113</v>
      </c>
      <c r="D4" s="22"/>
      <c r="E4" s="22"/>
      <c r="F4" s="47" t="s">
        <v>114</v>
      </c>
      <c r="G4" s="22"/>
      <c r="H4" s="23"/>
      <c r="I4" s="47" t="s">
        <v>115</v>
      </c>
      <c r="J4" s="22"/>
      <c r="K4" s="22"/>
      <c r="L4" s="47" t="s">
        <v>112</v>
      </c>
      <c r="M4" s="22"/>
      <c r="N4" s="23"/>
      <c r="O4" s="47" t="s">
        <v>116</v>
      </c>
      <c r="P4" s="22"/>
      <c r="Q4" s="128"/>
      <c r="R4" s="107" t="s">
        <v>195</v>
      </c>
      <c r="S4" s="107"/>
      <c r="T4" s="108" t="s">
        <v>196</v>
      </c>
    </row>
    <row r="5" spans="1:20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07"/>
      <c r="R5" s="109" t="s">
        <v>194</v>
      </c>
      <c r="S5" s="109"/>
      <c r="T5" s="644">
        <f>(Prix!H14)</f>
        <v>15</v>
      </c>
    </row>
    <row r="6" spans="1:20" ht="12.75" customHeight="1">
      <c r="A6" s="23"/>
      <c r="B6" s="47" t="s">
        <v>49</v>
      </c>
      <c r="C6" s="47" t="s">
        <v>110</v>
      </c>
      <c r="D6" s="47" t="s">
        <v>111</v>
      </c>
      <c r="E6" s="47"/>
      <c r="F6" s="47" t="s">
        <v>110</v>
      </c>
      <c r="G6" s="47" t="s">
        <v>111</v>
      </c>
      <c r="H6" s="23"/>
      <c r="I6" s="47" t="s">
        <v>110</v>
      </c>
      <c r="J6" s="47" t="s">
        <v>111</v>
      </c>
      <c r="K6" s="47"/>
      <c r="L6" s="47" t="s">
        <v>110</v>
      </c>
      <c r="M6" s="47" t="s">
        <v>111</v>
      </c>
      <c r="N6" s="23"/>
      <c r="O6" s="47" t="s">
        <v>110</v>
      </c>
      <c r="P6" s="47" t="s">
        <v>111</v>
      </c>
      <c r="Q6" s="128"/>
      <c r="R6" s="109" t="s">
        <v>193</v>
      </c>
      <c r="S6" s="109"/>
      <c r="T6" s="644">
        <f>(Prix!H15)</f>
        <v>7</v>
      </c>
    </row>
    <row r="7" spans="1:20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2.75" customHeight="1">
      <c r="A8" s="23"/>
      <c r="B8" s="79" t="s">
        <v>105</v>
      </c>
      <c r="C8" s="81"/>
      <c r="D8" s="81"/>
      <c r="E8" s="66"/>
      <c r="F8" s="81"/>
      <c r="G8" s="81"/>
      <c r="H8" s="66"/>
      <c r="I8" s="81"/>
      <c r="J8" s="81"/>
      <c r="K8" s="66"/>
      <c r="L8" s="81"/>
      <c r="M8" s="81"/>
      <c r="N8" s="66"/>
      <c r="O8" s="81"/>
      <c r="P8" s="81"/>
      <c r="Q8" s="66"/>
      <c r="R8" s="212" t="s">
        <v>245</v>
      </c>
      <c r="S8" s="218" t="s">
        <v>247</v>
      </c>
      <c r="T8" s="218" t="s">
        <v>196</v>
      </c>
    </row>
    <row r="9" spans="1:20" ht="12.75" customHeight="1">
      <c r="A9" s="23"/>
      <c r="B9" s="63" t="s">
        <v>109</v>
      </c>
      <c r="C9" s="81"/>
      <c r="D9" s="81"/>
      <c r="E9" s="66"/>
      <c r="F9" s="81"/>
      <c r="G9" s="81"/>
      <c r="H9" s="66"/>
      <c r="I9" s="81"/>
      <c r="J9" s="81"/>
      <c r="K9" s="66"/>
      <c r="L9" s="81"/>
      <c r="M9" s="81"/>
      <c r="N9" s="66"/>
      <c r="O9" s="81"/>
      <c r="P9" s="81"/>
      <c r="Q9" s="66"/>
      <c r="R9" s="23"/>
      <c r="S9" s="23"/>
      <c r="T9" s="23"/>
    </row>
    <row r="10" spans="1:20" ht="12.75" customHeight="1">
      <c r="A10" s="23"/>
      <c r="B10" s="63" t="s">
        <v>106</v>
      </c>
      <c r="C10" s="81"/>
      <c r="D10" s="81"/>
      <c r="E10" s="66"/>
      <c r="F10" s="81"/>
      <c r="G10" s="81"/>
      <c r="H10" s="66"/>
      <c r="I10" s="81"/>
      <c r="J10" s="81"/>
      <c r="K10" s="66"/>
      <c r="L10" s="81"/>
      <c r="M10" s="81"/>
      <c r="N10" s="66"/>
      <c r="O10" s="81"/>
      <c r="P10" s="81"/>
      <c r="Q10" s="66"/>
      <c r="R10" s="72" t="s">
        <v>246</v>
      </c>
      <c r="S10" s="125">
        <f>SUM(C8:C13,F8:F13,I8:I13,L8:L13,O8:O13)</f>
        <v>0</v>
      </c>
      <c r="T10" s="111">
        <f>S10*T5</f>
        <v>0</v>
      </c>
    </row>
    <row r="11" spans="1:20" ht="12.75" customHeight="1">
      <c r="A11" s="23"/>
      <c r="B11" s="63" t="s">
        <v>107</v>
      </c>
      <c r="C11" s="81"/>
      <c r="D11" s="81"/>
      <c r="E11" s="66"/>
      <c r="F11" s="81"/>
      <c r="G11" s="81"/>
      <c r="H11" s="66"/>
      <c r="I11" s="81"/>
      <c r="J11" s="81"/>
      <c r="K11" s="66"/>
      <c r="L11" s="81"/>
      <c r="M11" s="81"/>
      <c r="N11" s="66"/>
      <c r="O11" s="81"/>
      <c r="P11" s="81"/>
      <c r="Q11" s="66"/>
      <c r="R11" s="174" t="s">
        <v>291</v>
      </c>
      <c r="S11" s="174">
        <f>(Prix!F14)</f>
        <v>1500</v>
      </c>
      <c r="T11" s="174">
        <f>S10*S11</f>
        <v>0</v>
      </c>
    </row>
    <row r="12" spans="1:20" ht="12.75" customHeight="1">
      <c r="A12" s="23"/>
      <c r="B12" s="63" t="s">
        <v>108</v>
      </c>
      <c r="C12" s="81"/>
      <c r="D12" s="81"/>
      <c r="E12" s="66"/>
      <c r="F12" s="81"/>
      <c r="G12" s="81"/>
      <c r="H12" s="66"/>
      <c r="I12" s="81"/>
      <c r="J12" s="81"/>
      <c r="K12" s="24"/>
      <c r="L12" s="81"/>
      <c r="M12" s="81"/>
      <c r="N12" s="24"/>
      <c r="O12" s="81"/>
      <c r="P12" s="81"/>
      <c r="Q12" s="66"/>
      <c r="R12" s="72" t="s">
        <v>640</v>
      </c>
      <c r="S12" s="125">
        <f>SUM(D8:D13,G8:G13,J8:J13,M8:M13,P8:P13)</f>
        <v>0</v>
      </c>
      <c r="T12" s="111">
        <f>S12*T6</f>
        <v>0</v>
      </c>
    </row>
    <row r="13" spans="1:20" ht="12.75" customHeight="1">
      <c r="A13" s="23"/>
      <c r="B13" s="666" t="s">
        <v>738</v>
      </c>
      <c r="C13" s="81"/>
      <c r="D13" s="81"/>
      <c r="E13" s="66"/>
      <c r="F13" s="81"/>
      <c r="G13" s="81"/>
      <c r="H13" s="66"/>
      <c r="I13" s="81"/>
      <c r="J13" s="81"/>
      <c r="K13" s="66"/>
      <c r="L13" s="81"/>
      <c r="M13" s="81"/>
      <c r="N13" s="66"/>
      <c r="O13" s="81"/>
      <c r="P13" s="81"/>
      <c r="Q13" s="66"/>
      <c r="R13" s="174" t="s">
        <v>291</v>
      </c>
      <c r="S13" s="174">
        <f>('[1]Prix'!F16)</f>
        <v>50</v>
      </c>
      <c r="T13" s="174">
        <f>S12*S13</f>
        <v>0</v>
      </c>
    </row>
    <row r="14" spans="1:20" ht="9.75" customHeight="1">
      <c r="A14" s="23"/>
      <c r="B14" s="23"/>
      <c r="C14" s="23"/>
      <c r="D14" s="23"/>
      <c r="E14" s="23"/>
      <c r="F14" s="23"/>
      <c r="G14" s="174"/>
      <c r="H14" s="174"/>
      <c r="I14" s="23"/>
      <c r="J14" s="23"/>
      <c r="K14" s="23"/>
      <c r="L14" s="23"/>
      <c r="M14" s="23"/>
      <c r="N14" s="23"/>
      <c r="O14" s="23"/>
      <c r="P14" s="23"/>
      <c r="Q14" s="23"/>
      <c r="R14" s="174" t="s">
        <v>292</v>
      </c>
      <c r="S14" s="174">
        <f>(Prix!F15)</f>
        <v>500</v>
      </c>
      <c r="T14" s="174">
        <f>S12*S14</f>
        <v>0</v>
      </c>
    </row>
    <row r="15" spans="1:20" ht="12.75" customHeight="1">
      <c r="A15" s="23"/>
      <c r="B15" s="507" t="s">
        <v>814</v>
      </c>
      <c r="C15" s="501" t="s">
        <v>811</v>
      </c>
      <c r="D15" s="495" t="s">
        <v>375</v>
      </c>
      <c r="E15" s="496"/>
      <c r="F15" s="499" t="s">
        <v>384</v>
      </c>
      <c r="G15" s="496"/>
      <c r="H15" s="499"/>
      <c r="I15" s="496"/>
      <c r="J15" s="499"/>
      <c r="K15" s="496"/>
      <c r="L15" s="275"/>
      <c r="M15" s="496"/>
      <c r="N15" s="499"/>
      <c r="O15" s="496"/>
      <c r="P15" s="502"/>
      <c r="Q15" s="503"/>
      <c r="T15" s="23"/>
    </row>
    <row r="16" spans="1:20" ht="12.75" customHeight="1">
      <c r="A16" s="23"/>
      <c r="B16" s="671" t="s">
        <v>835</v>
      </c>
      <c r="C16" s="672">
        <f>Prix!H21</f>
        <v>6</v>
      </c>
      <c r="D16" s="81"/>
      <c r="E16" s="669"/>
      <c r="F16" s="81"/>
      <c r="G16" s="311"/>
      <c r="H16" s="673" t="s">
        <v>801</v>
      </c>
      <c r="I16" s="164"/>
      <c r="J16" s="673" t="s">
        <v>802</v>
      </c>
      <c r="K16" s="86"/>
      <c r="L16" s="167" t="s">
        <v>804</v>
      </c>
      <c r="M16" s="86"/>
      <c r="N16" s="471" t="s">
        <v>803</v>
      </c>
      <c r="O16" s="86"/>
      <c r="P16" s="670" t="s">
        <v>805</v>
      </c>
      <c r="Q16" s="311"/>
      <c r="R16" s="212" t="s">
        <v>814</v>
      </c>
      <c r="S16" s="504">
        <f>D16+F16+H17+J17+L17+N17+P17</f>
        <v>0</v>
      </c>
      <c r="T16" s="111">
        <f>S16*C16</f>
        <v>0</v>
      </c>
    </row>
    <row r="17" spans="1:20" ht="12.75" customHeight="1">
      <c r="A17" s="23"/>
      <c r="B17" s="497" t="s">
        <v>5</v>
      </c>
      <c r="C17" s="500">
        <f>Prix!H21</f>
        <v>6</v>
      </c>
      <c r="D17" s="399"/>
      <c r="E17" s="498"/>
      <c r="F17" s="399"/>
      <c r="G17" s="498"/>
      <c r="H17" s="81"/>
      <c r="I17" s="668"/>
      <c r="J17" s="81"/>
      <c r="K17" s="667"/>
      <c r="L17" s="81"/>
      <c r="M17" s="667"/>
      <c r="N17" s="81"/>
      <c r="O17" s="667"/>
      <c r="P17" s="81"/>
      <c r="Q17" s="311"/>
      <c r="R17" s="212"/>
      <c r="S17" s="504"/>
      <c r="T17" s="111"/>
    </row>
    <row r="18" spans="1:20" s="152" customFormat="1" ht="9.75" customHeight="1">
      <c r="A18" s="155"/>
      <c r="B18" s="174" t="s">
        <v>293</v>
      </c>
      <c r="C18" s="155"/>
      <c r="D18" s="155"/>
      <c r="E18" s="155"/>
      <c r="F18" s="174" t="s">
        <v>294</v>
      </c>
      <c r="G18" s="174"/>
      <c r="H18" s="174"/>
      <c r="I18" s="155"/>
      <c r="J18" s="155"/>
      <c r="K18" s="155"/>
      <c r="L18" s="155"/>
      <c r="M18" s="155"/>
      <c r="N18" s="155"/>
      <c r="O18" s="155"/>
      <c r="P18" s="155"/>
      <c r="Q18" s="155"/>
      <c r="R18" s="174" t="s">
        <v>812</v>
      </c>
      <c r="S18" s="505">
        <f>Prix!F21</f>
        <v>500</v>
      </c>
      <c r="T18" s="174">
        <f>S16*S18</f>
        <v>0</v>
      </c>
    </row>
    <row r="19" spans="1:20" ht="9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5.75">
      <c r="A20" s="23"/>
      <c r="B20" s="59" t="s">
        <v>46</v>
      </c>
      <c r="C20" s="78" t="s">
        <v>231</v>
      </c>
      <c r="D20" s="112">
        <f>(Prix!H16)</f>
        <v>3</v>
      </c>
      <c r="E20" s="23"/>
      <c r="F20" s="23"/>
      <c r="G20" s="23"/>
      <c r="H20" s="23"/>
      <c r="I20" s="59" t="s">
        <v>47</v>
      </c>
      <c r="J20" s="23"/>
      <c r="K20" s="23"/>
      <c r="L20" s="78" t="s">
        <v>231</v>
      </c>
      <c r="M20" s="112">
        <f>(Prix!H18)</f>
        <v>5</v>
      </c>
      <c r="N20" s="23"/>
      <c r="O20" s="59"/>
      <c r="P20" s="77" t="s">
        <v>375</v>
      </c>
      <c r="Q20" s="23"/>
      <c r="R20" s="78" t="s">
        <v>231</v>
      </c>
      <c r="S20" s="112">
        <f>(Prix!H19)</f>
        <v>7</v>
      </c>
      <c r="T20" s="114"/>
    </row>
    <row r="21" spans="1:20" ht="12.75">
      <c r="A21" s="23"/>
      <c r="B21" s="47" t="s">
        <v>49</v>
      </c>
      <c r="C21" s="115" t="s">
        <v>150</v>
      </c>
      <c r="D21" s="24" t="s">
        <v>3</v>
      </c>
      <c r="E21" s="23"/>
      <c r="F21" s="23"/>
      <c r="G21" s="23"/>
      <c r="H21" s="23"/>
      <c r="I21" s="61" t="s">
        <v>49</v>
      </c>
      <c r="J21" s="66"/>
      <c r="K21" s="23"/>
      <c r="L21" s="61" t="s">
        <v>150</v>
      </c>
      <c r="M21" s="24" t="s">
        <v>3</v>
      </c>
      <c r="N21" s="23"/>
      <c r="O21" s="23"/>
      <c r="P21" s="61" t="s">
        <v>49</v>
      </c>
      <c r="Q21" s="23"/>
      <c r="R21" s="61" t="s">
        <v>150</v>
      </c>
      <c r="S21" s="24" t="s">
        <v>3</v>
      </c>
      <c r="T21" s="117"/>
    </row>
    <row r="22" spans="1:20" ht="12.75" customHeight="1">
      <c r="A22" s="23"/>
      <c r="B22" s="118" t="s">
        <v>208</v>
      </c>
      <c r="C22" s="119" t="s">
        <v>67</v>
      </c>
      <c r="D22" s="81"/>
      <c r="E22" s="23"/>
      <c r="F22" s="23"/>
      <c r="G22" s="22"/>
      <c r="H22" s="23"/>
      <c r="I22" s="118" t="s">
        <v>152</v>
      </c>
      <c r="J22" s="121"/>
      <c r="K22" s="122"/>
      <c r="L22" s="122" t="s">
        <v>66</v>
      </c>
      <c r="M22" s="81"/>
      <c r="N22" s="23"/>
      <c r="O22" s="204"/>
      <c r="P22" s="121" t="s">
        <v>152</v>
      </c>
      <c r="Q22" s="122"/>
      <c r="R22" s="330" t="s">
        <v>376</v>
      </c>
      <c r="S22" s="81"/>
      <c r="T22" s="23"/>
    </row>
    <row r="23" spans="1:20" ht="12.75" customHeight="1">
      <c r="A23" s="23"/>
      <c r="B23" s="118" t="s">
        <v>211</v>
      </c>
      <c r="C23" s="119" t="s">
        <v>68</v>
      </c>
      <c r="D23" s="81"/>
      <c r="E23" s="23"/>
      <c r="F23" s="23"/>
      <c r="G23" s="23"/>
      <c r="H23" s="23"/>
      <c r="I23" s="118" t="s">
        <v>153</v>
      </c>
      <c r="J23" s="121"/>
      <c r="K23" s="122"/>
      <c r="L23" s="122" t="s">
        <v>87</v>
      </c>
      <c r="M23" s="81"/>
      <c r="N23" s="23"/>
      <c r="O23" s="204"/>
      <c r="P23" s="218" t="s">
        <v>158</v>
      </c>
      <c r="Q23" s="23"/>
      <c r="R23" s="331" t="s">
        <v>464</v>
      </c>
      <c r="S23" s="81"/>
      <c r="T23" s="23"/>
    </row>
    <row r="24" spans="1:20" ht="12.75" customHeight="1">
      <c r="A24" s="23"/>
      <c r="B24" s="118" t="s">
        <v>209</v>
      </c>
      <c r="C24" s="119" t="s">
        <v>69</v>
      </c>
      <c r="D24" s="81"/>
      <c r="E24" s="23"/>
      <c r="F24" s="23"/>
      <c r="G24" s="23"/>
      <c r="H24" s="23"/>
      <c r="I24" s="118" t="s">
        <v>154</v>
      </c>
      <c r="J24" s="121"/>
      <c r="K24" s="122"/>
      <c r="L24" s="122" t="s">
        <v>88</v>
      </c>
      <c r="M24" s="228" t="s">
        <v>124</v>
      </c>
      <c r="N24" s="23"/>
      <c r="O24" s="204"/>
      <c r="P24" s="140" t="s">
        <v>377</v>
      </c>
      <c r="Q24" s="122"/>
      <c r="R24" s="330" t="s">
        <v>379</v>
      </c>
      <c r="S24" s="81"/>
      <c r="T24" s="23"/>
    </row>
    <row r="25" spans="1:20" ht="12.75" customHeight="1">
      <c r="A25" s="23"/>
      <c r="B25" s="118" t="s">
        <v>210</v>
      </c>
      <c r="C25" s="119" t="s">
        <v>70</v>
      </c>
      <c r="D25" s="81"/>
      <c r="E25" s="23"/>
      <c r="F25" s="23"/>
      <c r="G25" s="23"/>
      <c r="H25" s="23"/>
      <c r="I25" s="123" t="s">
        <v>155</v>
      </c>
      <c r="J25" s="124"/>
      <c r="K25" s="122"/>
      <c r="L25" s="122" t="s">
        <v>89</v>
      </c>
      <c r="M25" s="81"/>
      <c r="N25" s="23"/>
      <c r="O25" s="205"/>
      <c r="P25" s="140" t="s">
        <v>161</v>
      </c>
      <c r="Q25" s="122"/>
      <c r="R25" s="330" t="s">
        <v>380</v>
      </c>
      <c r="S25" s="81"/>
      <c r="T25" s="23"/>
    </row>
    <row r="26" spans="1:20" ht="12.75" customHeight="1">
      <c r="A26" s="23"/>
      <c r="B26" s="118" t="s">
        <v>212</v>
      </c>
      <c r="C26" s="119" t="s">
        <v>71</v>
      </c>
      <c r="D26" s="81"/>
      <c r="E26" s="23"/>
      <c r="F26" s="23"/>
      <c r="G26" s="23"/>
      <c r="H26" s="23"/>
      <c r="I26" s="123" t="s">
        <v>156</v>
      </c>
      <c r="J26" s="124"/>
      <c r="K26" s="122"/>
      <c r="L26" s="122" t="s">
        <v>90</v>
      </c>
      <c r="M26" s="81"/>
      <c r="N26" s="23"/>
      <c r="O26" s="208"/>
      <c r="P26" s="120"/>
      <c r="Q26" s="203" t="s">
        <v>378</v>
      </c>
      <c r="R26" s="330" t="s">
        <v>381</v>
      </c>
      <c r="S26" s="81"/>
      <c r="T26" s="23"/>
    </row>
    <row r="27" spans="1:20" ht="12.75" customHeight="1">
      <c r="A27" s="23"/>
      <c r="B27" s="118" t="s">
        <v>213</v>
      </c>
      <c r="C27" s="119" t="s">
        <v>72</v>
      </c>
      <c r="D27" s="81"/>
      <c r="E27" s="23"/>
      <c r="F27" s="23"/>
      <c r="G27" s="23"/>
      <c r="H27" s="23"/>
      <c r="I27" s="123" t="s">
        <v>157</v>
      </c>
      <c r="J27" s="124"/>
      <c r="K27" s="122"/>
      <c r="L27" s="122" t="s">
        <v>91</v>
      </c>
      <c r="M27" s="228" t="s">
        <v>124</v>
      </c>
      <c r="N27" s="23"/>
      <c r="O27" s="208"/>
      <c r="P27" s="199"/>
      <c r="Q27" s="209"/>
      <c r="R27" s="209"/>
      <c r="S27" s="230"/>
      <c r="T27" s="72" t="s">
        <v>226</v>
      </c>
    </row>
    <row r="28" spans="1:20" ht="12.75" customHeight="1">
      <c r="A28" s="23"/>
      <c r="B28" s="118" t="s">
        <v>214</v>
      </c>
      <c r="C28" s="119" t="s">
        <v>73</v>
      </c>
      <c r="D28" s="81"/>
      <c r="E28" s="23"/>
      <c r="F28" s="23"/>
      <c r="G28" s="23"/>
      <c r="H28" s="23"/>
      <c r="I28" s="118" t="s">
        <v>125</v>
      </c>
      <c r="J28" s="121"/>
      <c r="K28" s="122"/>
      <c r="L28" s="122" t="s">
        <v>92</v>
      </c>
      <c r="M28" s="81"/>
      <c r="N28" s="23"/>
      <c r="O28" s="86"/>
      <c r="P28" s="23"/>
      <c r="Q28" s="23"/>
      <c r="R28" s="212" t="s">
        <v>394</v>
      </c>
      <c r="S28" s="71">
        <f>SUM(S22:S26)</f>
        <v>0</v>
      </c>
      <c r="T28" s="217">
        <f>S28*S20</f>
        <v>0</v>
      </c>
    </row>
    <row r="29" spans="1:20" ht="12.75" customHeight="1">
      <c r="A29" s="23"/>
      <c r="B29" s="118" t="s">
        <v>215</v>
      </c>
      <c r="C29" s="119" t="s">
        <v>74</v>
      </c>
      <c r="D29" s="81"/>
      <c r="E29" s="23"/>
      <c r="F29" s="23"/>
      <c r="G29" s="23"/>
      <c r="H29" s="23"/>
      <c r="I29" s="118" t="s">
        <v>158</v>
      </c>
      <c r="J29" s="121"/>
      <c r="K29" s="122"/>
      <c r="L29" s="122" t="s">
        <v>93</v>
      </c>
      <c r="M29" s="228" t="s">
        <v>124</v>
      </c>
      <c r="N29" s="23"/>
      <c r="O29" s="86"/>
      <c r="P29" s="130"/>
      <c r="Q29" s="174" t="s">
        <v>397</v>
      </c>
      <c r="R29" s="289">
        <f>(Prix!F19)</f>
        <v>500</v>
      </c>
      <c r="S29" s="289">
        <f>S28*R29</f>
        <v>0</v>
      </c>
      <c r="T29" s="23"/>
    </row>
    <row r="30" spans="1:20" ht="12.75" customHeight="1">
      <c r="A30" s="23"/>
      <c r="B30" s="118" t="s">
        <v>216</v>
      </c>
      <c r="C30" s="119" t="s">
        <v>75</v>
      </c>
      <c r="D30" s="81"/>
      <c r="E30" s="23"/>
      <c r="F30" s="23"/>
      <c r="G30" s="23"/>
      <c r="H30" s="23"/>
      <c r="I30" s="123" t="s">
        <v>159</v>
      </c>
      <c r="J30" s="124"/>
      <c r="K30" s="122"/>
      <c r="L30" s="122" t="s">
        <v>94</v>
      </c>
      <c r="M30" s="81"/>
      <c r="N30" s="23"/>
      <c r="O30" s="208"/>
      <c r="P30" s="210" t="s">
        <v>384</v>
      </c>
      <c r="Q30" s="23"/>
      <c r="R30" s="78" t="s">
        <v>231</v>
      </c>
      <c r="S30" s="112">
        <f>(Prix!H20)</f>
        <v>9</v>
      </c>
      <c r="T30" s="23"/>
    </row>
    <row r="31" spans="1:20" ht="12.75" customHeight="1">
      <c r="A31" s="23"/>
      <c r="B31" s="118" t="s">
        <v>217</v>
      </c>
      <c r="C31" s="119" t="s">
        <v>76</v>
      </c>
      <c r="D31" s="81"/>
      <c r="E31" s="23"/>
      <c r="F31" s="23"/>
      <c r="G31" s="23"/>
      <c r="H31" s="23"/>
      <c r="I31" s="123" t="s">
        <v>160</v>
      </c>
      <c r="J31" s="124"/>
      <c r="K31" s="122"/>
      <c r="L31" s="122" t="s">
        <v>95</v>
      </c>
      <c r="M31" s="81"/>
      <c r="N31" s="23"/>
      <c r="O31" s="208"/>
      <c r="P31" s="211" t="s">
        <v>49</v>
      </c>
      <c r="Q31" s="23"/>
      <c r="R31" s="61" t="s">
        <v>150</v>
      </c>
      <c r="S31" s="24" t="s">
        <v>3</v>
      </c>
      <c r="T31" s="23"/>
    </row>
    <row r="32" spans="1:20" ht="12.75" customHeight="1">
      <c r="A32" s="23"/>
      <c r="B32" s="118" t="s">
        <v>218</v>
      </c>
      <c r="C32" s="119" t="s">
        <v>77</v>
      </c>
      <c r="D32" s="81"/>
      <c r="E32" s="23"/>
      <c r="F32" s="23"/>
      <c r="G32" s="23"/>
      <c r="H32" s="23"/>
      <c r="I32" s="118" t="s">
        <v>161</v>
      </c>
      <c r="J32" s="121"/>
      <c r="K32" s="122"/>
      <c r="L32" s="122" t="s">
        <v>96</v>
      </c>
      <c r="M32" s="228" t="s">
        <v>124</v>
      </c>
      <c r="N32" s="23"/>
      <c r="O32" s="204"/>
      <c r="P32" s="207" t="s">
        <v>222</v>
      </c>
      <c r="Q32" s="122"/>
      <c r="R32" s="330" t="s">
        <v>1428</v>
      </c>
      <c r="S32" s="81"/>
      <c r="T32" s="23"/>
    </row>
    <row r="33" spans="1:20" ht="12.75" customHeight="1">
      <c r="A33" s="23"/>
      <c r="B33" s="118" t="s">
        <v>125</v>
      </c>
      <c r="C33" s="119" t="s">
        <v>78</v>
      </c>
      <c r="D33" s="81"/>
      <c r="E33" s="23"/>
      <c r="F33" s="23"/>
      <c r="G33" s="23"/>
      <c r="H33" s="23"/>
      <c r="I33" s="118" t="s">
        <v>162</v>
      </c>
      <c r="J33" s="121"/>
      <c r="K33" s="122"/>
      <c r="L33" s="122" t="s">
        <v>97</v>
      </c>
      <c r="M33" s="81"/>
      <c r="N33" s="23"/>
      <c r="O33" s="204"/>
      <c r="P33" s="207" t="s">
        <v>382</v>
      </c>
      <c r="Q33" s="122"/>
      <c r="R33" s="330" t="s">
        <v>1429</v>
      </c>
      <c r="S33" s="81"/>
      <c r="T33" s="23"/>
    </row>
    <row r="34" spans="1:20" ht="12.75" customHeight="1">
      <c r="A34" s="23"/>
      <c r="B34" s="118" t="s">
        <v>219</v>
      </c>
      <c r="C34" s="119" t="s">
        <v>79</v>
      </c>
      <c r="D34" s="81"/>
      <c r="E34" s="23"/>
      <c r="F34" s="23"/>
      <c r="G34" s="23"/>
      <c r="H34" s="23"/>
      <c r="I34" s="314" t="s">
        <v>163</v>
      </c>
      <c r="J34" s="121"/>
      <c r="K34" s="122"/>
      <c r="L34" s="122" t="s">
        <v>98</v>
      </c>
      <c r="M34" s="81"/>
      <c r="N34" s="23"/>
      <c r="O34" s="206"/>
      <c r="P34" s="207" t="s">
        <v>219</v>
      </c>
      <c r="Q34" s="122"/>
      <c r="R34" s="330" t="s">
        <v>1430</v>
      </c>
      <c r="S34" s="81"/>
      <c r="T34" s="23"/>
    </row>
    <row r="35" spans="1:20" ht="12.75" customHeight="1">
      <c r="A35" s="23"/>
      <c r="B35" s="118" t="s">
        <v>220</v>
      </c>
      <c r="C35" s="119" t="s">
        <v>80</v>
      </c>
      <c r="D35" s="81"/>
      <c r="E35" s="23"/>
      <c r="F35" s="23"/>
      <c r="G35" s="23"/>
      <c r="H35" s="23"/>
      <c r="I35" s="118" t="s">
        <v>307</v>
      </c>
      <c r="J35" s="124"/>
      <c r="K35" s="122"/>
      <c r="L35" s="185" t="s">
        <v>306</v>
      </c>
      <c r="M35" s="80"/>
      <c r="N35" s="23"/>
      <c r="O35" s="231"/>
      <c r="P35" s="207" t="s">
        <v>161</v>
      </c>
      <c r="Q35" s="122"/>
      <c r="R35" s="330" t="s">
        <v>1431</v>
      </c>
      <c r="S35" s="81"/>
      <c r="T35" s="23"/>
    </row>
    <row r="36" spans="1:20" ht="12.75" customHeight="1">
      <c r="A36" s="23"/>
      <c r="B36" s="118" t="s">
        <v>221</v>
      </c>
      <c r="C36" s="119" t="s">
        <v>81</v>
      </c>
      <c r="D36" s="81"/>
      <c r="E36" s="23"/>
      <c r="F36" s="23"/>
      <c r="G36" s="23"/>
      <c r="H36" s="23"/>
      <c r="I36" s="118" t="s">
        <v>501</v>
      </c>
      <c r="J36" s="124"/>
      <c r="K36" s="122"/>
      <c r="L36" s="185" t="s">
        <v>482</v>
      </c>
      <c r="M36" s="380" t="s">
        <v>124</v>
      </c>
      <c r="N36" s="23"/>
      <c r="O36" s="23"/>
      <c r="P36" s="295" t="s">
        <v>383</v>
      </c>
      <c r="Q36" s="122"/>
      <c r="R36" s="674" t="s">
        <v>1432</v>
      </c>
      <c r="S36" s="80"/>
      <c r="T36" s="23"/>
    </row>
    <row r="37" spans="1:20" ht="12.75" customHeight="1">
      <c r="A37" s="23"/>
      <c r="B37" s="118" t="s">
        <v>222</v>
      </c>
      <c r="C37" s="119" t="s">
        <v>82</v>
      </c>
      <c r="D37" s="81"/>
      <c r="E37" s="23"/>
      <c r="F37" s="23"/>
      <c r="G37" s="23"/>
      <c r="H37" s="23"/>
      <c r="I37" s="118" t="s">
        <v>480</v>
      </c>
      <c r="J37" s="124"/>
      <c r="K37" s="122"/>
      <c r="L37" s="185" t="s">
        <v>481</v>
      </c>
      <c r="M37" s="80"/>
      <c r="N37" s="23"/>
      <c r="O37" s="23"/>
      <c r="P37" s="23"/>
      <c r="Q37" s="23"/>
      <c r="R37" s="23"/>
      <c r="S37" s="23"/>
      <c r="T37" s="72" t="s">
        <v>226</v>
      </c>
    </row>
    <row r="38" spans="1:20" ht="12.75" customHeight="1">
      <c r="A38" s="23"/>
      <c r="B38" s="118" t="s">
        <v>223</v>
      </c>
      <c r="C38" s="119" t="s">
        <v>83</v>
      </c>
      <c r="D38" s="81"/>
      <c r="E38" s="23"/>
      <c r="F38" s="23"/>
      <c r="G38" s="23"/>
      <c r="H38" s="23"/>
      <c r="I38" s="118" t="s">
        <v>1412</v>
      </c>
      <c r="J38" s="124"/>
      <c r="K38" s="122"/>
      <c r="L38" s="185" t="s">
        <v>1411</v>
      </c>
      <c r="M38" s="80"/>
      <c r="O38" s="23"/>
      <c r="P38" s="23"/>
      <c r="Q38" s="23"/>
      <c r="R38" s="212" t="s">
        <v>385</v>
      </c>
      <c r="S38" s="71">
        <f>SUM(S32:S36)</f>
        <v>0</v>
      </c>
      <c r="T38" s="217">
        <f>S38*S30</f>
        <v>0</v>
      </c>
    </row>
    <row r="39" spans="1:20" ht="12.75" customHeight="1">
      <c r="A39" s="23"/>
      <c r="B39" s="118" t="s">
        <v>224</v>
      </c>
      <c r="C39" s="119" t="s">
        <v>84</v>
      </c>
      <c r="D39" s="81"/>
      <c r="E39" s="23"/>
      <c r="F39" s="23"/>
      <c r="G39" s="23"/>
      <c r="H39" s="23"/>
      <c r="I39" s="22"/>
      <c r="J39" s="72" t="s">
        <v>395</v>
      </c>
      <c r="K39" s="23"/>
      <c r="L39" s="23"/>
      <c r="M39" s="71">
        <f>SUM(M22:M38)</f>
        <v>0</v>
      </c>
      <c r="N39" s="23"/>
      <c r="O39" s="23"/>
      <c r="P39" s="23"/>
      <c r="Q39" s="174" t="s">
        <v>396</v>
      </c>
      <c r="R39" s="174">
        <f>(Prix!F20)</f>
        <v>500</v>
      </c>
      <c r="S39" s="174">
        <f>S38*R39</f>
        <v>0</v>
      </c>
      <c r="T39" s="23"/>
    </row>
    <row r="40" spans="1:20" ht="12.75" customHeight="1">
      <c r="A40" s="23"/>
      <c r="B40" s="118" t="s">
        <v>154</v>
      </c>
      <c r="C40" s="119" t="s">
        <v>85</v>
      </c>
      <c r="D40" s="81"/>
      <c r="E40" s="23"/>
      <c r="F40" s="23"/>
      <c r="G40" s="23"/>
      <c r="H40" s="23"/>
      <c r="I40" s="23"/>
      <c r="J40" s="23"/>
      <c r="K40" s="23"/>
      <c r="L40" s="72" t="s">
        <v>226</v>
      </c>
      <c r="M40" s="217">
        <f>M39*M20</f>
        <v>0</v>
      </c>
      <c r="N40" s="23"/>
      <c r="O40" s="23"/>
      <c r="P40" s="23"/>
      <c r="Q40" s="116"/>
      <c r="R40" s="113"/>
      <c r="S40" s="23"/>
      <c r="T40" s="23"/>
    </row>
    <row r="41" spans="1:22" ht="12.75" customHeight="1">
      <c r="A41" s="23"/>
      <c r="B41" s="118" t="s">
        <v>225</v>
      </c>
      <c r="C41" s="119" t="s">
        <v>86</v>
      </c>
      <c r="D41" s="81"/>
      <c r="E41" s="23"/>
      <c r="F41" s="23"/>
      <c r="G41" s="23"/>
      <c r="H41" s="23"/>
      <c r="I41" s="23"/>
      <c r="J41" s="23"/>
      <c r="K41" s="174" t="s">
        <v>295</v>
      </c>
      <c r="L41" s="289">
        <f>(Prix!F18)</f>
        <v>500</v>
      </c>
      <c r="M41" s="289">
        <f>M39*L41</f>
        <v>0</v>
      </c>
      <c r="N41" s="23"/>
      <c r="T41" s="23"/>
      <c r="V41" s="37"/>
    </row>
    <row r="42" spans="10:12" ht="12.75">
      <c r="J42" s="23"/>
      <c r="K42" s="23"/>
      <c r="L42" s="23"/>
    </row>
    <row r="43" ht="12.75">
      <c r="G43" s="37"/>
    </row>
    <row r="44" spans="13:19" ht="12.75">
      <c r="M44" s="66"/>
      <c r="N44" s="23"/>
      <c r="O44" s="23"/>
      <c r="P44" s="23"/>
      <c r="Q44" s="116" t="s">
        <v>261</v>
      </c>
      <c r="R44" s="400">
        <f>T11+T14+T18+D47+D49+S29+S39+M41</f>
        <v>0</v>
      </c>
      <c r="S44" s="72" t="s">
        <v>520</v>
      </c>
    </row>
    <row r="45" spans="1:22" ht="9.75" customHeight="1">
      <c r="A45" s="23"/>
      <c r="B45" s="23"/>
      <c r="C45" s="22"/>
      <c r="D45" s="71"/>
      <c r="E45" s="23"/>
      <c r="F45" s="23"/>
      <c r="G45" s="23"/>
      <c r="H45" s="23"/>
      <c r="I45" s="23"/>
      <c r="J45" s="82"/>
      <c r="K45" s="23"/>
      <c r="L45" s="23"/>
      <c r="M45" s="23"/>
      <c r="N45" s="23"/>
      <c r="O45" s="23"/>
      <c r="P45" s="23"/>
      <c r="Q45" s="116"/>
      <c r="R45" s="23"/>
      <c r="S45" s="23"/>
      <c r="T45" s="23"/>
      <c r="U45" s="15"/>
      <c r="V45" s="15"/>
    </row>
    <row r="46" spans="1:22" ht="12.75">
      <c r="A46" s="23"/>
      <c r="B46" s="47" t="s">
        <v>164</v>
      </c>
      <c r="C46" s="23"/>
      <c r="D46" s="71">
        <f>SUM(D22:D41)</f>
        <v>0</v>
      </c>
      <c r="E46" s="72" t="s">
        <v>227</v>
      </c>
      <c r="F46" s="73">
        <f>D46*D20</f>
        <v>0</v>
      </c>
      <c r="G46" s="23"/>
      <c r="H46" s="23"/>
      <c r="I46" s="23"/>
      <c r="J46" s="66"/>
      <c r="K46" s="23"/>
      <c r="L46" s="23"/>
      <c r="M46" s="23"/>
      <c r="N46" s="23"/>
      <c r="O46" s="23"/>
      <c r="P46" s="23"/>
      <c r="Q46" s="116" t="s">
        <v>262</v>
      </c>
      <c r="R46" s="125">
        <f>S10+S12+S16+S28+S38+M39+D46+D48</f>
        <v>0</v>
      </c>
      <c r="S46" s="23"/>
      <c r="T46" s="23"/>
      <c r="V46" s="37"/>
    </row>
    <row r="47" spans="1:20" ht="9.75" customHeight="1">
      <c r="A47" s="23"/>
      <c r="B47" s="23"/>
      <c r="C47" s="401">
        <f>Prix!F16</f>
        <v>50</v>
      </c>
      <c r="D47" s="294">
        <f>C47*D46</f>
        <v>0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2" s="15" customFormat="1" ht="15.75">
      <c r="A48" s="22"/>
      <c r="B48" s="59" t="s">
        <v>46</v>
      </c>
      <c r="C48" s="74" t="s">
        <v>171</v>
      </c>
      <c r="D48" s="81"/>
      <c r="E48" s="74" t="s">
        <v>230</v>
      </c>
      <c r="F48" s="127">
        <f>(Prix!H17)</f>
        <v>50</v>
      </c>
      <c r="G48" s="128" t="s">
        <v>229</v>
      </c>
      <c r="H48" s="74" t="s">
        <v>226</v>
      </c>
      <c r="I48" s="693">
        <f>D48*F48</f>
        <v>0</v>
      </c>
      <c r="J48" s="694"/>
      <c r="K48" s="129"/>
      <c r="L48" s="22"/>
      <c r="M48" s="22"/>
      <c r="N48" s="22"/>
      <c r="O48" s="23"/>
      <c r="P48" s="23"/>
      <c r="Q48" s="126" t="s">
        <v>386</v>
      </c>
      <c r="R48" s="220">
        <f>T10+T12+T16+T28+T38+M40+F46+I48</f>
        <v>0</v>
      </c>
      <c r="S48" s="22"/>
      <c r="T48" s="22"/>
      <c r="V48" s="219"/>
    </row>
    <row r="49" spans="1:20" ht="12.75">
      <c r="A49" s="23"/>
      <c r="B49" s="169" t="s">
        <v>290</v>
      </c>
      <c r="C49" s="169">
        <f>(Prix!F17)</f>
        <v>800</v>
      </c>
      <c r="D49" s="392">
        <f>D48*C49</f>
        <v>0</v>
      </c>
      <c r="E49" s="23"/>
      <c r="F49" s="23"/>
      <c r="G49" s="23"/>
      <c r="I49" s="169" t="s">
        <v>289</v>
      </c>
      <c r="K49" s="23"/>
      <c r="L49" s="23"/>
      <c r="M49" s="23"/>
      <c r="N49" s="23"/>
      <c r="O49" s="23"/>
      <c r="P49" s="23"/>
      <c r="S49" s="23"/>
      <c r="T49" s="23"/>
    </row>
    <row r="50" ht="12.75">
      <c r="A50" s="23"/>
    </row>
    <row r="52" ht="12.75">
      <c r="G52" s="37"/>
    </row>
  </sheetData>
  <sheetProtection password="C4FD" sheet="1"/>
  <mergeCells count="1">
    <mergeCell ref="I48:J48"/>
  </mergeCells>
  <printOptions/>
  <pageMargins left="0.37" right="0.7" top="0.38" bottom="0.34" header="0.3" footer="0.3"/>
  <pageSetup horizontalDpi="600" verticalDpi="600" orientation="landscape" paperSize="9" r:id="rId1"/>
  <ignoredErrors>
    <ignoredError sqref="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 Master SNCF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6201345t</dc:creator>
  <cp:keywords/>
  <dc:description/>
  <cp:lastModifiedBy>DL</cp:lastModifiedBy>
  <cp:lastPrinted>2023-05-24T19:35:38Z</cp:lastPrinted>
  <dcterms:created xsi:type="dcterms:W3CDTF">2011-11-08T12:32:40Z</dcterms:created>
  <dcterms:modified xsi:type="dcterms:W3CDTF">2024-01-10T11:13:37Z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